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usr02\Desktop\ЭКОНОМИСТ\Бюджет МО\2026-2027-2028\Корректировка бюджета 2026-2027-2028\2026-2027-2028 корректировка 5 на 21.09.26\"/>
    </mc:Choice>
  </mc:AlternateContent>
  <xr:revisionPtr revIDLastSave="0" documentId="13_ncr:1_{1D7C2601-5970-43D0-B0E9-739AA2B21F6D}" xr6:coauthVersionLast="47" xr6:coauthVersionMax="47" xr10:uidLastSave="{00000000-0000-0000-0000-000000000000}"/>
  <bookViews>
    <workbookView xWindow="-120" yWindow="-120" windowWidth="29040" windowHeight="15840" tabRatio="865" xr2:uid="{00000000-000D-0000-FFFF-FFFF00000000}"/>
  </bookViews>
  <sheets>
    <sheet name="распр.бюдж.ассигн. прил.2" sheetId="72" r:id="rId1"/>
    <sheet name="ведом.структ. прил.3" sheetId="56" r:id="rId2"/>
    <sheet name="ист.фин. прил.4" sheetId="71" r:id="rId3"/>
  </sheets>
  <definedNames>
    <definedName name="_xlnm._FilterDatabase" localSheetId="1" hidden="1">'ведом.структ. прил.3'!$A$31:$F$193</definedName>
    <definedName name="_xlnm._FilterDatabase" localSheetId="0" hidden="1">'распр.бюдж.ассигн. прил.2'!$A$6:$H$191</definedName>
    <definedName name="_xlnm.Print_Area" localSheetId="1">'ведом.структ. прил.3'!$A$1:$I$210</definedName>
    <definedName name="_xlnm.Print_Area" localSheetId="0">'распр.бюдж.ассигн. прил.2'!$A$1:$H$192</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3" i="56" l="1"/>
  <c r="G104" i="72"/>
  <c r="H104" i="72"/>
  <c r="F104" i="72"/>
  <c r="H105" i="56"/>
  <c r="I105" i="56"/>
  <c r="G105" i="56"/>
  <c r="I106" i="56"/>
  <c r="H106" i="56"/>
  <c r="G106" i="56"/>
  <c r="G36" i="56"/>
  <c r="F106" i="72"/>
  <c r="F105" i="72" s="1"/>
  <c r="F107" i="72"/>
  <c r="H106" i="72"/>
  <c r="G106" i="72"/>
  <c r="H105" i="72"/>
  <c r="G105" i="72"/>
  <c r="F32" i="72" l="1"/>
  <c r="F37" i="72"/>
  <c r="G206" i="56"/>
  <c r="F46" i="72"/>
  <c r="I118" i="56"/>
  <c r="H118" i="56"/>
  <c r="H117" i="56" s="1"/>
  <c r="G118" i="56"/>
  <c r="G117" i="56" s="1"/>
  <c r="I117" i="56"/>
  <c r="H117" i="72"/>
  <c r="H116" i="72" s="1"/>
  <c r="H115" i="72" s="1"/>
  <c r="G117" i="72"/>
  <c r="G116" i="72" s="1"/>
  <c r="G115" i="72" s="1"/>
  <c r="F116" i="72"/>
  <c r="I35" i="56" l="1"/>
  <c r="H35" i="56"/>
  <c r="G35" i="56"/>
  <c r="I202" i="56"/>
  <c r="H202" i="56"/>
  <c r="F150" i="72"/>
  <c r="F30" i="72"/>
  <c r="F33" i="72" l="1"/>
  <c r="F31" i="72"/>
  <c r="H31" i="72"/>
  <c r="G31" i="72"/>
  <c r="G58" i="56" l="1"/>
  <c r="F54" i="72"/>
  <c r="C11" i="71" l="1"/>
  <c r="C10" i="71" s="1"/>
  <c r="C20" i="71" s="1"/>
  <c r="G143" i="56" l="1"/>
  <c r="G142" i="56" s="1"/>
  <c r="G140" i="56"/>
  <c r="G139" i="56" s="1"/>
  <c r="G137" i="56"/>
  <c r="G136" i="56" s="1"/>
  <c r="G134" i="56"/>
  <c r="G133" i="56" s="1"/>
  <c r="G131" i="56"/>
  <c r="G130" i="56" s="1"/>
  <c r="I143" i="56"/>
  <c r="I142" i="56" s="1"/>
  <c r="H143" i="56"/>
  <c r="H142" i="56" s="1"/>
  <c r="I140" i="56"/>
  <c r="H140" i="56"/>
  <c r="H139" i="56" s="1"/>
  <c r="I139" i="56"/>
  <c r="I137" i="56"/>
  <c r="I136" i="56" s="1"/>
  <c r="H137" i="56"/>
  <c r="H136" i="56" s="1"/>
  <c r="I134" i="56"/>
  <c r="I133" i="56" s="1"/>
  <c r="H134" i="56"/>
  <c r="H133" i="56" s="1"/>
  <c r="I131" i="56"/>
  <c r="I130" i="56" s="1"/>
  <c r="H131" i="56"/>
  <c r="H130" i="56" s="1"/>
  <c r="I128" i="56"/>
  <c r="I127" i="56" s="1"/>
  <c r="H128" i="56"/>
  <c r="H127" i="56" s="1"/>
  <c r="I125" i="56"/>
  <c r="I124" i="56" s="1"/>
  <c r="H125" i="56"/>
  <c r="H124" i="56" s="1"/>
  <c r="I122" i="56"/>
  <c r="I121" i="56" s="1"/>
  <c r="H122" i="56"/>
  <c r="H121" i="56" s="1"/>
  <c r="G128" i="56"/>
  <c r="G127" i="56" s="1"/>
  <c r="G125" i="56"/>
  <c r="G124" i="56" s="1"/>
  <c r="G122" i="56"/>
  <c r="G121" i="56" s="1"/>
  <c r="G205" i="56"/>
  <c r="G204" i="56" s="1"/>
  <c r="G203" i="56" s="1"/>
  <c r="G202" i="56" s="1"/>
  <c r="I45" i="56"/>
  <c r="H45" i="56"/>
  <c r="G45" i="56"/>
  <c r="I43" i="56"/>
  <c r="H43" i="56"/>
  <c r="G43" i="56"/>
  <c r="G42" i="56" l="1"/>
  <c r="H42" i="56"/>
  <c r="I42" i="56"/>
  <c r="F188" i="72"/>
  <c r="G201" i="56" s="1"/>
  <c r="F21" i="72"/>
  <c r="G19" i="56" s="1"/>
  <c r="G120" i="56"/>
  <c r="H124" i="72"/>
  <c r="H123" i="72" s="1"/>
  <c r="G124" i="72"/>
  <c r="G123" i="72" s="1"/>
  <c r="F124" i="72"/>
  <c r="F123" i="72" s="1"/>
  <c r="H121" i="72"/>
  <c r="H120" i="72" s="1"/>
  <c r="G121" i="72"/>
  <c r="G120" i="72" s="1"/>
  <c r="F121" i="72"/>
  <c r="F120" i="72" s="1"/>
  <c r="F130" i="72"/>
  <c r="F129" i="72" s="1"/>
  <c r="H130" i="72"/>
  <c r="H129" i="72" s="1"/>
  <c r="G130" i="72"/>
  <c r="G129" i="72" s="1"/>
  <c r="H127" i="72"/>
  <c r="H126" i="72" s="1"/>
  <c r="G127" i="72"/>
  <c r="G126" i="72" s="1"/>
  <c r="F127" i="72"/>
  <c r="F126" i="72" s="1"/>
  <c r="F17" i="72" l="1"/>
  <c r="G150" i="56"/>
  <c r="H13" i="72"/>
  <c r="H107" i="72" l="1"/>
  <c r="G107" i="72"/>
  <c r="H187" i="72"/>
  <c r="G187" i="72"/>
  <c r="H186" i="72"/>
  <c r="H185" i="72" s="1"/>
  <c r="H184" i="72" s="1"/>
  <c r="G186" i="72"/>
  <c r="G185" i="72" s="1"/>
  <c r="G184" i="72" s="1"/>
  <c r="H182" i="72"/>
  <c r="G182" i="72"/>
  <c r="H181" i="72"/>
  <c r="H180" i="72" s="1"/>
  <c r="H179" i="72" s="1"/>
  <c r="G181" i="72"/>
  <c r="G180" i="72" s="1"/>
  <c r="G179" i="72" s="1"/>
  <c r="H177" i="72"/>
  <c r="H176" i="72" s="1"/>
  <c r="G177" i="72"/>
  <c r="G176" i="72" s="1"/>
  <c r="H174" i="72"/>
  <c r="G174" i="72"/>
  <c r="H173" i="72"/>
  <c r="G173" i="72"/>
  <c r="H170" i="72"/>
  <c r="G170" i="72"/>
  <c r="H169" i="72"/>
  <c r="H168" i="72" s="1"/>
  <c r="G169" i="72"/>
  <c r="G168" i="72" s="1"/>
  <c r="H165" i="72"/>
  <c r="G165" i="72"/>
  <c r="H164" i="72"/>
  <c r="H163" i="72" s="1"/>
  <c r="G164" i="72"/>
  <c r="G163" i="72" s="1"/>
  <c r="H161" i="72"/>
  <c r="H160" i="72" s="1"/>
  <c r="G161" i="72"/>
  <c r="G160" i="72" s="1"/>
  <c r="H158" i="72"/>
  <c r="G158" i="72"/>
  <c r="H157" i="72"/>
  <c r="G157" i="72"/>
  <c r="H153" i="72"/>
  <c r="G153" i="72"/>
  <c r="H152" i="72"/>
  <c r="H151" i="72" s="1"/>
  <c r="G152" i="72"/>
  <c r="G151" i="72" s="1"/>
  <c r="H149" i="72"/>
  <c r="G149" i="72"/>
  <c r="H148" i="72"/>
  <c r="H147" i="72" s="1"/>
  <c r="G148" i="72"/>
  <c r="G147" i="72"/>
  <c r="H144" i="72"/>
  <c r="H143" i="72" s="1"/>
  <c r="H142" i="72" s="1"/>
  <c r="H141" i="72" s="1"/>
  <c r="G144" i="72"/>
  <c r="G143" i="72" s="1"/>
  <c r="G142" i="72" s="1"/>
  <c r="G141" i="72" s="1"/>
  <c r="H139" i="72"/>
  <c r="G139" i="72"/>
  <c r="H137" i="72"/>
  <c r="G137" i="72"/>
  <c r="G136" i="72" s="1"/>
  <c r="G135" i="72" s="1"/>
  <c r="H133" i="72"/>
  <c r="G133" i="72"/>
  <c r="H132" i="72"/>
  <c r="G132" i="72"/>
  <c r="H113" i="72"/>
  <c r="H112" i="72" s="1"/>
  <c r="G113" i="72"/>
  <c r="G112" i="72" s="1"/>
  <c r="H110" i="72"/>
  <c r="H109" i="72" s="1"/>
  <c r="G110" i="72"/>
  <c r="G109" i="72" s="1"/>
  <c r="H99" i="72"/>
  <c r="H98" i="72" s="1"/>
  <c r="H97" i="72" s="1"/>
  <c r="G99" i="72"/>
  <c r="G98" i="72" s="1"/>
  <c r="G97" i="72" s="1"/>
  <c r="H95" i="72"/>
  <c r="G95" i="72"/>
  <c r="H94" i="72"/>
  <c r="H93" i="72" s="1"/>
  <c r="G94" i="72"/>
  <c r="G93" i="72" s="1"/>
  <c r="H91" i="72"/>
  <c r="G91" i="72"/>
  <c r="H90" i="72"/>
  <c r="H89" i="72" s="1"/>
  <c r="G90" i="72"/>
  <c r="G89" i="72"/>
  <c r="H86" i="72"/>
  <c r="G86" i="72"/>
  <c r="H85" i="72"/>
  <c r="G85" i="72"/>
  <c r="H83" i="72"/>
  <c r="G83" i="72"/>
  <c r="H82" i="72"/>
  <c r="G82" i="72"/>
  <c r="H80" i="72"/>
  <c r="G80" i="72"/>
  <c r="G79" i="72" s="1"/>
  <c r="H79" i="72"/>
  <c r="H76" i="72"/>
  <c r="G76" i="72"/>
  <c r="H75" i="72"/>
  <c r="H74" i="72" s="1"/>
  <c r="G75" i="72"/>
  <c r="G74" i="72" s="1"/>
  <c r="H71" i="72"/>
  <c r="H70" i="72" s="1"/>
  <c r="G71" i="72"/>
  <c r="G70" i="72" s="1"/>
  <c r="H68" i="72"/>
  <c r="G68" i="72"/>
  <c r="H67" i="72"/>
  <c r="G67" i="72"/>
  <c r="H65" i="72"/>
  <c r="G65" i="72"/>
  <c r="H64" i="72"/>
  <c r="G64" i="72"/>
  <c r="H62" i="72"/>
  <c r="H61" i="72" s="1"/>
  <c r="G62" i="72"/>
  <c r="G61" i="72" s="1"/>
  <c r="H59" i="72"/>
  <c r="H58" i="72" s="1"/>
  <c r="G59" i="72"/>
  <c r="G58" i="72" s="1"/>
  <c r="H56" i="72"/>
  <c r="H55" i="72" s="1"/>
  <c r="G56" i="72"/>
  <c r="G55" i="72" s="1"/>
  <c r="H53" i="72"/>
  <c r="G53" i="72"/>
  <c r="H52" i="72"/>
  <c r="G52" i="72"/>
  <c r="H49" i="72"/>
  <c r="G49" i="72"/>
  <c r="H48" i="72"/>
  <c r="H47" i="72" s="1"/>
  <c r="G48" i="72"/>
  <c r="G47" i="72" s="1"/>
  <c r="H41" i="72"/>
  <c r="G41" i="72"/>
  <c r="H39" i="72"/>
  <c r="G39" i="72"/>
  <c r="H38" i="72"/>
  <c r="G38" i="72"/>
  <c r="H35" i="72"/>
  <c r="H28" i="72" s="1"/>
  <c r="G35" i="72"/>
  <c r="G28" i="72" s="1"/>
  <c r="H33" i="72"/>
  <c r="G33" i="72"/>
  <c r="H29" i="72"/>
  <c r="G29" i="72"/>
  <c r="H25" i="72"/>
  <c r="G25" i="72"/>
  <c r="H24" i="72"/>
  <c r="G24" i="72"/>
  <c r="H22" i="72"/>
  <c r="H17" i="72" s="1"/>
  <c r="G22" i="72"/>
  <c r="G21" i="72"/>
  <c r="G20" i="72" s="1"/>
  <c r="H20" i="72"/>
  <c r="H18" i="72"/>
  <c r="G18" i="72"/>
  <c r="G15" i="72"/>
  <c r="H15" i="72" s="1"/>
  <c r="H14" i="72" s="1"/>
  <c r="H12" i="72"/>
  <c r="G12" i="72"/>
  <c r="H88" i="72" l="1"/>
  <c r="G88" i="72"/>
  <c r="G27" i="72"/>
  <c r="G172" i="72"/>
  <c r="G167" i="72" s="1"/>
  <c r="H172" i="72"/>
  <c r="H167" i="72" s="1"/>
  <c r="H136" i="72"/>
  <c r="H135" i="72" s="1"/>
  <c r="H78" i="72"/>
  <c r="H73" i="72" s="1"/>
  <c r="G156" i="72"/>
  <c r="G155" i="72" s="1"/>
  <c r="G17" i="72"/>
  <c r="G16" i="72" s="1"/>
  <c r="H27" i="72"/>
  <c r="G51" i="72"/>
  <c r="G78" i="72"/>
  <c r="G73" i="72" s="1"/>
  <c r="H156" i="72"/>
  <c r="H155" i="72" s="1"/>
  <c r="G146" i="72"/>
  <c r="H146" i="72"/>
  <c r="H103" i="72"/>
  <c r="H102" i="72" s="1"/>
  <c r="G103" i="72"/>
  <c r="G102" i="72" s="1"/>
  <c r="G101" i="72" s="1"/>
  <c r="H51" i="72"/>
  <c r="H16" i="72"/>
  <c r="H11" i="72"/>
  <c r="H10" i="72" s="1"/>
  <c r="G14" i="72"/>
  <c r="G11" i="72" s="1"/>
  <c r="G10" i="72" s="1"/>
  <c r="H101" i="72" l="1"/>
  <c r="H9" i="72"/>
  <c r="H191" i="72" s="1"/>
  <c r="G9" i="72"/>
  <c r="H189" i="72"/>
  <c r="F38" i="72"/>
  <c r="G189" i="72" l="1"/>
  <c r="G191" i="72" s="1"/>
  <c r="F134" i="72"/>
  <c r="G196" i="56"/>
  <c r="G167" i="56"/>
  <c r="G147" i="56"/>
  <c r="G101" i="56"/>
  <c r="G97" i="56"/>
  <c r="G64" i="56"/>
  <c r="F39" i="72"/>
  <c r="F183" i="72" l="1"/>
  <c r="F154" i="72"/>
  <c r="F100" i="72" l="1"/>
  <c r="F96" i="72"/>
  <c r="F60" i="72"/>
  <c r="G13" i="56" l="1"/>
  <c r="F13" i="72"/>
  <c r="G12" i="56" l="1"/>
  <c r="H150" i="56" l="1"/>
  <c r="I150" i="56"/>
  <c r="H39" i="56" l="1"/>
  <c r="H32" i="56" s="1"/>
  <c r="I39" i="56"/>
  <c r="I32" i="56" s="1"/>
  <c r="G39" i="56"/>
  <c r="G32" i="56" s="1"/>
  <c r="G31" i="56" s="1"/>
  <c r="G16" i="56"/>
  <c r="F35" i="72"/>
  <c r="F28" i="72" s="1"/>
  <c r="F27" i="72" s="1"/>
  <c r="F14" i="72" l="1"/>
  <c r="I149" i="56"/>
  <c r="H149" i="56"/>
  <c r="F137" i="72"/>
  <c r="F186" i="72" l="1"/>
  <c r="F45" i="72" l="1"/>
  <c r="F44" i="72" s="1"/>
  <c r="F43" i="72" s="1"/>
  <c r="G49" i="56"/>
  <c r="G48" i="56" s="1"/>
  <c r="G47" i="56" s="1"/>
  <c r="G26" i="56" l="1"/>
  <c r="I114" i="56" l="1"/>
  <c r="I113" i="56" s="1"/>
  <c r="H114" i="56"/>
  <c r="H113" i="56" s="1"/>
  <c r="G114" i="56"/>
  <c r="G113" i="56" s="1"/>
  <c r="I111" i="56"/>
  <c r="I110" i="56" s="1"/>
  <c r="H111" i="56"/>
  <c r="H110" i="56" s="1"/>
  <c r="G111" i="56"/>
  <c r="G110" i="56" s="1"/>
  <c r="F113" i="72"/>
  <c r="F112" i="72" s="1"/>
  <c r="F110" i="72"/>
  <c r="F109" i="72" s="1"/>
  <c r="G108" i="56" l="1"/>
  <c r="H80" i="56" l="1"/>
  <c r="H20" i="56" l="1"/>
  <c r="H15" i="56" s="1"/>
  <c r="I20" i="56"/>
  <c r="I15" i="56" s="1"/>
  <c r="H53" i="56" l="1"/>
  <c r="I53" i="56"/>
  <c r="G53" i="56"/>
  <c r="G57" i="56" l="1"/>
  <c r="H57" i="56"/>
  <c r="I57" i="56"/>
  <c r="G15" i="56" l="1"/>
  <c r="G20" i="56"/>
  <c r="F22" i="72" l="1"/>
  <c r="I146" i="56" l="1"/>
  <c r="H146" i="56"/>
  <c r="G146" i="56"/>
  <c r="I145" i="56"/>
  <c r="H145" i="56"/>
  <c r="G145" i="56"/>
  <c r="I119" i="56"/>
  <c r="I116" i="56" s="1"/>
  <c r="H119" i="56"/>
  <c r="H116" i="56" s="1"/>
  <c r="G119" i="56"/>
  <c r="G116" i="56" s="1"/>
  <c r="I108" i="56"/>
  <c r="H108" i="56"/>
  <c r="H104" i="56" l="1"/>
  <c r="H103" i="56" s="1"/>
  <c r="I104" i="56"/>
  <c r="I103" i="56" s="1"/>
  <c r="G104" i="56"/>
  <c r="G103" i="56" s="1"/>
  <c r="I190" i="56"/>
  <c r="F41" i="72" l="1"/>
  <c r="F181" i="72" l="1"/>
  <c r="F71" i="72" l="1"/>
  <c r="F70" i="72" s="1"/>
  <c r="H72" i="56"/>
  <c r="H71" i="56" s="1"/>
  <c r="I72" i="56"/>
  <c r="I71" i="56" s="1"/>
  <c r="G72" i="56"/>
  <c r="G71" i="56" s="1"/>
  <c r="E14" i="71" l="1"/>
  <c r="E13" i="71" s="1"/>
  <c r="E12" i="71" s="1"/>
  <c r="D14" i="71"/>
  <c r="D13" i="71" s="1"/>
  <c r="D12" i="71" s="1"/>
  <c r="C14" i="71"/>
  <c r="C13" i="71" s="1"/>
  <c r="C12" i="71" s="1"/>
  <c r="D10" i="71" l="1"/>
  <c r="E10" i="71"/>
  <c r="H96" i="56" l="1"/>
  <c r="I96" i="56"/>
  <c r="G96" i="56"/>
  <c r="F49" i="72"/>
  <c r="F82" i="72" l="1"/>
  <c r="I200" i="56" l="1"/>
  <c r="H200" i="56"/>
  <c r="I199" i="56"/>
  <c r="I198" i="56" s="1"/>
  <c r="I197" i="56" s="1"/>
  <c r="H199" i="56"/>
  <c r="H198" i="56" s="1"/>
  <c r="H197" i="56" s="1"/>
  <c r="I195" i="56"/>
  <c r="H195" i="56"/>
  <c r="I194" i="56"/>
  <c r="I193" i="56" s="1"/>
  <c r="I192" i="56" s="1"/>
  <c r="H194" i="56"/>
  <c r="H193" i="56" s="1"/>
  <c r="H192" i="56" s="1"/>
  <c r="I189" i="56"/>
  <c r="H190" i="56"/>
  <c r="H189" i="56" s="1"/>
  <c r="H185" i="56" s="1"/>
  <c r="I187" i="56"/>
  <c r="H187" i="56"/>
  <c r="I186" i="56"/>
  <c r="H186" i="56"/>
  <c r="I183" i="56"/>
  <c r="H183" i="56"/>
  <c r="I182" i="56"/>
  <c r="I181" i="56" s="1"/>
  <c r="H182" i="56"/>
  <c r="H181" i="56" s="1"/>
  <c r="I178" i="56"/>
  <c r="H178" i="56"/>
  <c r="I177" i="56"/>
  <c r="I176" i="56" s="1"/>
  <c r="H177" i="56"/>
  <c r="H176" i="56" s="1"/>
  <c r="I174" i="56"/>
  <c r="I173" i="56" s="1"/>
  <c r="H174" i="56"/>
  <c r="H173" i="56" s="1"/>
  <c r="I171" i="56"/>
  <c r="H171" i="56"/>
  <c r="I170" i="56"/>
  <c r="H170" i="56"/>
  <c r="I166" i="56"/>
  <c r="H166" i="56"/>
  <c r="I165" i="56"/>
  <c r="I164" i="56" s="1"/>
  <c r="H165" i="56"/>
  <c r="H164" i="56" s="1"/>
  <c r="I162" i="56"/>
  <c r="H162" i="56"/>
  <c r="I161" i="56"/>
  <c r="I160" i="56" s="1"/>
  <c r="H161" i="56"/>
  <c r="H160" i="56" s="1"/>
  <c r="I157" i="56"/>
  <c r="I156" i="56" s="1"/>
  <c r="I155" i="56" s="1"/>
  <c r="I154" i="56" s="1"/>
  <c r="H157" i="56"/>
  <c r="H156" i="56" s="1"/>
  <c r="H155" i="56" s="1"/>
  <c r="H154" i="56" s="1"/>
  <c r="I100" i="56"/>
  <c r="I99" i="56" s="1"/>
  <c r="I98" i="56" s="1"/>
  <c r="H100" i="56"/>
  <c r="H99" i="56" s="1"/>
  <c r="H98" i="56" s="1"/>
  <c r="I95" i="56"/>
  <c r="I94" i="56" s="1"/>
  <c r="H95" i="56"/>
  <c r="H94" i="56" s="1"/>
  <c r="I92" i="56"/>
  <c r="H92" i="56"/>
  <c r="I91" i="56"/>
  <c r="I90" i="56" s="1"/>
  <c r="H91" i="56"/>
  <c r="H90" i="56" s="1"/>
  <c r="I87" i="56"/>
  <c r="H87" i="56"/>
  <c r="I86" i="56"/>
  <c r="H86" i="56"/>
  <c r="I84" i="56"/>
  <c r="H84" i="56"/>
  <c r="I83" i="56"/>
  <c r="H83" i="56"/>
  <c r="I81" i="56"/>
  <c r="H81" i="56"/>
  <c r="I80" i="56"/>
  <c r="I77" i="56"/>
  <c r="I75" i="56" s="1"/>
  <c r="H77" i="56"/>
  <c r="H75" i="56" s="1"/>
  <c r="I69" i="56"/>
  <c r="H69" i="56"/>
  <c r="I68" i="56"/>
  <c r="H68" i="56"/>
  <c r="I152" i="56"/>
  <c r="I148" i="56" s="1"/>
  <c r="I102" i="56" s="1"/>
  <c r="H152" i="56"/>
  <c r="H148" i="56" s="1"/>
  <c r="H102" i="56" s="1"/>
  <c r="I63" i="56"/>
  <c r="I62" i="56" s="1"/>
  <c r="H63" i="56"/>
  <c r="H62" i="56" s="1"/>
  <c r="I56" i="56"/>
  <c r="H56" i="56"/>
  <c r="I52" i="56"/>
  <c r="I51" i="56" s="1"/>
  <c r="H52" i="56"/>
  <c r="H51" i="56" s="1"/>
  <c r="I31" i="56"/>
  <c r="H31" i="56"/>
  <c r="I37" i="56"/>
  <c r="I33" i="56"/>
  <c r="H33" i="56"/>
  <c r="I66" i="56"/>
  <c r="I65" i="56" s="1"/>
  <c r="H66" i="56"/>
  <c r="H65" i="56" s="1"/>
  <c r="I60" i="56"/>
  <c r="I59" i="56" s="1"/>
  <c r="H60" i="56"/>
  <c r="H59" i="56" s="1"/>
  <c r="I27" i="56"/>
  <c r="H27" i="56"/>
  <c r="I26" i="56"/>
  <c r="I25" i="56" s="1"/>
  <c r="H26" i="56"/>
  <c r="H25" i="56" s="1"/>
  <c r="I18" i="56"/>
  <c r="H18" i="56"/>
  <c r="I16" i="56"/>
  <c r="H16" i="56"/>
  <c r="I23" i="56"/>
  <c r="H23" i="56"/>
  <c r="I22" i="56"/>
  <c r="H22" i="56"/>
  <c r="I12" i="56"/>
  <c r="H12" i="56"/>
  <c r="I11" i="56"/>
  <c r="I10" i="56" s="1"/>
  <c r="H11" i="56"/>
  <c r="H10" i="56" s="1"/>
  <c r="I55" i="56" l="1"/>
  <c r="I30" i="56" s="1"/>
  <c r="H55" i="56"/>
  <c r="H30" i="56" s="1"/>
  <c r="H180" i="56"/>
  <c r="H79" i="56"/>
  <c r="H74" i="56" s="1"/>
  <c r="I79" i="56"/>
  <c r="I74" i="56" s="1"/>
  <c r="H37" i="56"/>
  <c r="I169" i="56"/>
  <c r="I168" i="56" s="1"/>
  <c r="I159" i="56"/>
  <c r="I14" i="56"/>
  <c r="H76" i="56"/>
  <c r="I76" i="56"/>
  <c r="I185" i="56"/>
  <c r="I180" i="56" s="1"/>
  <c r="H89" i="56"/>
  <c r="H169" i="56"/>
  <c r="H168" i="56" s="1"/>
  <c r="I89" i="56"/>
  <c r="H14" i="56"/>
  <c r="H9" i="56" s="1"/>
  <c r="H159" i="56"/>
  <c r="H29" i="56" l="1"/>
  <c r="I29" i="56"/>
  <c r="I9" i="56"/>
  <c r="I8" i="56" s="1"/>
  <c r="H8" i="56"/>
  <c r="H207" i="56" l="1"/>
  <c r="H209" i="56"/>
  <c r="I207" i="56"/>
  <c r="I209" i="56"/>
  <c r="D18" i="71"/>
  <c r="D17" i="71" s="1"/>
  <c r="D16" i="71" s="1"/>
  <c r="E18" i="71" l="1"/>
  <c r="E17" i="71" s="1"/>
  <c r="E16" i="71" s="1"/>
  <c r="G95" i="56" l="1"/>
  <c r="G94" i="56" s="1"/>
  <c r="F53" i="72"/>
  <c r="G87" i="56" l="1"/>
  <c r="G86" i="56"/>
  <c r="G84" i="56"/>
  <c r="G83" i="56"/>
  <c r="G81" i="56"/>
  <c r="G80" i="56"/>
  <c r="G63" i="56"/>
  <c r="G62" i="56" s="1"/>
  <c r="F24" i="72"/>
  <c r="F16" i="72" s="1"/>
  <c r="G79" i="56" l="1"/>
  <c r="F59" i="72"/>
  <c r="F58" i="72" s="1"/>
  <c r="F133" i="72" l="1"/>
  <c r="F132" i="72"/>
  <c r="F86" i="72" l="1"/>
  <c r="F85" i="72"/>
  <c r="F83" i="72"/>
  <c r="F80" i="72"/>
  <c r="F79" i="72" s="1"/>
  <c r="F78" i="72" l="1"/>
  <c r="G152" i="56"/>
  <c r="F139" i="72"/>
  <c r="G149" i="56" l="1"/>
  <c r="G148" i="56" s="1"/>
  <c r="G102" i="56" s="1"/>
  <c r="F136" i="72"/>
  <c r="F135" i="72" s="1"/>
  <c r="F62" i="72"/>
  <c r="F61" i="72" s="1"/>
  <c r="G66" i="56"/>
  <c r="G65" i="56" s="1"/>
  <c r="F144" i="72" l="1"/>
  <c r="F143" i="72" s="1"/>
  <c r="F142" i="72" s="1"/>
  <c r="F141" i="72" s="1"/>
  <c r="G157" i="56"/>
  <c r="G156" i="56" s="1"/>
  <c r="G155" i="56" s="1"/>
  <c r="G154" i="56" s="1"/>
  <c r="F25" i="72"/>
  <c r="F118" i="72" l="1"/>
  <c r="F115" i="72" s="1"/>
  <c r="F103" i="72" l="1"/>
  <c r="F102" i="72" s="1"/>
  <c r="F101" i="72" s="1"/>
  <c r="F56" i="72" l="1"/>
  <c r="F55" i="72" s="1"/>
  <c r="G60" i="56"/>
  <c r="G59" i="56" s="1"/>
  <c r="G27" i="56" l="1"/>
  <c r="F65" i="72"/>
  <c r="G200" i="56" l="1"/>
  <c r="G178" i="56"/>
  <c r="G174" i="56" l="1"/>
  <c r="G173" i="56" s="1"/>
  <c r="F161" i="72"/>
  <c r="F160" i="72" s="1"/>
  <c r="F20" i="72" l="1"/>
  <c r="F29" i="72" l="1"/>
  <c r="G177" i="56" l="1"/>
  <c r="G176" i="56" s="1"/>
  <c r="F165" i="72"/>
  <c r="F164" i="72"/>
  <c r="F163" i="72" s="1"/>
  <c r="F18" i="72"/>
  <c r="G100" i="56" l="1"/>
  <c r="G99" i="56" s="1"/>
  <c r="G98" i="56" s="1"/>
  <c r="F99" i="72" l="1"/>
  <c r="F98" i="72" s="1"/>
  <c r="F97" i="72" s="1"/>
  <c r="F187" i="72" l="1"/>
  <c r="F95" i="72" l="1"/>
  <c r="F76" i="72" l="1"/>
  <c r="G77" i="56"/>
  <c r="G166" i="56"/>
  <c r="F153" i="72"/>
  <c r="G162" i="56"/>
  <c r="F149" i="72"/>
  <c r="G76" i="56" l="1"/>
  <c r="G75" i="56"/>
  <c r="F170" i="72"/>
  <c r="G183" i="56"/>
  <c r="G92" i="56" l="1"/>
  <c r="G69" i="56"/>
  <c r="F91" i="72"/>
  <c r="F68" i="72"/>
  <c r="F12" i="72"/>
  <c r="F11" i="72" s="1"/>
  <c r="F10" i="72" s="1"/>
  <c r="G187" i="56" l="1"/>
  <c r="G171" i="56"/>
  <c r="F158" i="72"/>
  <c r="F174" i="72"/>
  <c r="G195" i="56" l="1"/>
  <c r="F182" i="72"/>
  <c r="G18" i="56" l="1"/>
  <c r="F177" i="72" l="1"/>
  <c r="G190" i="56"/>
  <c r="G23" i="56" l="1"/>
  <c r="G189" i="56"/>
  <c r="F176" i="72"/>
  <c r="F172" i="72" s="1"/>
  <c r="G11" i="56" l="1"/>
  <c r="G10" i="56" s="1"/>
  <c r="G37" i="56" l="1"/>
  <c r="G33" i="56" l="1"/>
  <c r="F90" i="72"/>
  <c r="F89" i="72" l="1"/>
  <c r="F67" i="72" l="1"/>
  <c r="G68" i="56" l="1"/>
  <c r="G22" i="56" l="1"/>
  <c r="G14" i="56" s="1"/>
  <c r="F180" i="72"/>
  <c r="F179" i="72" s="1"/>
  <c r="F169" i="72"/>
  <c r="F168" i="72" s="1"/>
  <c r="F157" i="72"/>
  <c r="F156" i="72" s="1"/>
  <c r="F155" i="72" s="1"/>
  <c r="F152" i="72"/>
  <c r="F148" i="72"/>
  <c r="F147" i="72" s="1"/>
  <c r="F75" i="72"/>
  <c r="F74" i="72" s="1"/>
  <c r="F73" i="72" s="1"/>
  <c r="F94" i="72"/>
  <c r="F64" i="72"/>
  <c r="F52" i="72"/>
  <c r="F51" i="72" s="1"/>
  <c r="F48" i="72"/>
  <c r="G91" i="56"/>
  <c r="G90" i="56" s="1"/>
  <c r="G89" i="56" s="1"/>
  <c r="F167" i="72" l="1"/>
  <c r="F47" i="72"/>
  <c r="F9" i="72" s="1"/>
  <c r="F93" i="72"/>
  <c r="F88" i="72" s="1"/>
  <c r="F151" i="72"/>
  <c r="F146" i="72" s="1"/>
  <c r="F185" i="72"/>
  <c r="F184" i="72" l="1"/>
  <c r="F191" i="72" s="1"/>
  <c r="F189" i="72"/>
  <c r="G199" i="56"/>
  <c r="G198" i="56" s="1"/>
  <c r="G197" i="56" s="1"/>
  <c r="G194" i="56"/>
  <c r="G186" i="56"/>
  <c r="G185" i="56" s="1"/>
  <c r="G182" i="56"/>
  <c r="G181" i="56" s="1"/>
  <c r="G170" i="56"/>
  <c r="G169" i="56" s="1"/>
  <c r="G165" i="56"/>
  <c r="G164" i="56" s="1"/>
  <c r="G161" i="56"/>
  <c r="G160" i="56" s="1"/>
  <c r="G25" i="56"/>
  <c r="G9" i="56" s="1"/>
  <c r="G56" i="56"/>
  <c r="G55" i="56" s="1"/>
  <c r="G52" i="56"/>
  <c r="G51" i="56" s="1"/>
  <c r="G30" i="56" l="1"/>
  <c r="G180" i="56"/>
  <c r="G159" i="56"/>
  <c r="G168" i="56"/>
  <c r="G193" i="56"/>
  <c r="G192" i="56" s="1"/>
  <c r="G8" i="56"/>
  <c r="G74" i="56"/>
  <c r="G29" i="56" l="1"/>
  <c r="G207" i="56"/>
  <c r="G209" i="56"/>
  <c r="C18" i="71"/>
  <c r="C17" i="71" s="1"/>
  <c r="C16" i="7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3" authorId="0" shapeId="0" xr:uid="{DB34388A-5D48-4115-B826-FDBB2E5E2028}">
      <text>
        <r>
          <rPr>
            <b/>
            <sz val="9"/>
            <color indexed="81"/>
            <rFont val="Tahoma"/>
            <family val="2"/>
            <charset val="204"/>
          </rPr>
          <t>user:</t>
        </r>
        <r>
          <rPr>
            <sz val="9"/>
            <color indexed="81"/>
            <rFont val="Tahoma"/>
            <family val="2"/>
            <charset val="204"/>
          </rPr>
          <t xml:space="preserve">
+50 перенесли со 240</t>
        </r>
      </text>
    </comment>
    <comment ref="G117" authorId="0" shapeId="0" xr:uid="{CD069862-4054-435C-9477-68A7560693CD}">
      <text>
        <r>
          <rPr>
            <b/>
            <sz val="9"/>
            <color indexed="81"/>
            <rFont val="Tahoma"/>
            <family val="2"/>
            <charset val="204"/>
          </rPr>
          <t>user:</t>
        </r>
        <r>
          <rPr>
            <sz val="9"/>
            <color indexed="81"/>
            <rFont val="Tahoma"/>
            <family val="2"/>
            <charset val="204"/>
          </rPr>
          <t xml:space="preserve">
УУР</t>
        </r>
      </text>
    </comment>
    <comment ref="H117" authorId="0" shapeId="0" xr:uid="{1EE46B7C-6D22-447B-8220-A380FE1B3D4F}">
      <text>
        <r>
          <rPr>
            <b/>
            <sz val="9"/>
            <color indexed="81"/>
            <rFont val="Tahoma"/>
            <family val="2"/>
            <charset val="204"/>
          </rPr>
          <t>user:</t>
        </r>
        <r>
          <rPr>
            <sz val="9"/>
            <color indexed="81"/>
            <rFont val="Tahoma"/>
            <family val="2"/>
            <charset val="204"/>
          </rPr>
          <t xml:space="preserve">
УУР</t>
        </r>
      </text>
    </comment>
    <comment ref="G119" authorId="0" shapeId="0" xr:uid="{C6B2ACAC-6B38-4165-B502-B39B17772867}">
      <text>
        <r>
          <rPr>
            <b/>
            <sz val="9"/>
            <color indexed="81"/>
            <rFont val="Tahoma"/>
            <family val="2"/>
            <charset val="204"/>
          </rPr>
          <t>user:</t>
        </r>
        <r>
          <rPr>
            <sz val="9"/>
            <color indexed="81"/>
            <rFont val="Tahoma"/>
            <family val="2"/>
            <charset val="204"/>
          </rPr>
          <t xml:space="preserve">
УУР</t>
        </r>
      </text>
    </comment>
    <comment ref="H119" authorId="0" shapeId="0" xr:uid="{A18C4011-9397-4497-A6DD-4CFA7AF2472D}">
      <text>
        <r>
          <rPr>
            <b/>
            <sz val="9"/>
            <color indexed="81"/>
            <rFont val="Tahoma"/>
            <family val="2"/>
            <charset val="204"/>
          </rPr>
          <t>user:</t>
        </r>
        <r>
          <rPr>
            <sz val="9"/>
            <color indexed="81"/>
            <rFont val="Tahoma"/>
            <family val="2"/>
            <charset val="204"/>
          </rPr>
          <t xml:space="preserve">
УУР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13" authorId="0" shapeId="0" xr:uid="{0BDF36A1-758C-47DF-B8F3-2B6C8A2C56C4}">
      <text>
        <r>
          <rPr>
            <b/>
            <sz val="9"/>
            <color indexed="81"/>
            <rFont val="Tahoma"/>
            <family val="2"/>
            <charset val="204"/>
          </rPr>
          <t>user:</t>
        </r>
        <r>
          <rPr>
            <sz val="9"/>
            <color indexed="81"/>
            <rFont val="Tahoma"/>
            <family val="2"/>
            <charset val="204"/>
          </rPr>
          <t xml:space="preserve">
перенесли 50 со 240</t>
        </r>
      </text>
    </comment>
  </commentList>
</comments>
</file>

<file path=xl/sharedStrings.xml><?xml version="1.0" encoding="utf-8"?>
<sst xmlns="http://schemas.openxmlformats.org/spreadsheetml/2006/main" count="1702" uniqueCount="383">
  <si>
    <t>0100</t>
  </si>
  <si>
    <t>Код целевой статьи</t>
  </si>
  <si>
    <t>0309</t>
  </si>
  <si>
    <t>0700</t>
  </si>
  <si>
    <t>0800</t>
  </si>
  <si>
    <t xml:space="preserve"> Наименование статей</t>
  </si>
  <si>
    <t>Код раздела и подраздела</t>
  </si>
  <si>
    <t>0103</t>
  </si>
  <si>
    <t>Другие общегосударственные вопросы</t>
  </si>
  <si>
    <t>0300</t>
  </si>
  <si>
    <t>Жилищно-коммунальное хозяйство</t>
  </si>
  <si>
    <t>0500</t>
  </si>
  <si>
    <t>Образование</t>
  </si>
  <si>
    <t>Социальная политика</t>
  </si>
  <si>
    <t>ИТОГО:</t>
  </si>
  <si>
    <t>Национальная безопасность и правоохранительная деятельность</t>
  </si>
  <si>
    <t>Культура</t>
  </si>
  <si>
    <t>0801</t>
  </si>
  <si>
    <t>1004</t>
  </si>
  <si>
    <t>310</t>
  </si>
  <si>
    <t>7</t>
  </si>
  <si>
    <t>0102</t>
  </si>
  <si>
    <t>1.1.1.1</t>
  </si>
  <si>
    <t>1.1.1</t>
  </si>
  <si>
    <t>0104</t>
  </si>
  <si>
    <t>6</t>
  </si>
  <si>
    <t>2</t>
  </si>
  <si>
    <t>6.1.1</t>
  </si>
  <si>
    <t>1.1</t>
  </si>
  <si>
    <t>2.1.1</t>
  </si>
  <si>
    <t>3.1</t>
  </si>
  <si>
    <t>3.1.1</t>
  </si>
  <si>
    <t>4.1</t>
  </si>
  <si>
    <t>7.1.1</t>
  </si>
  <si>
    <t>ОБЩЕГОСУДАРСТВЕННЫЕ ВОПРОСЫ</t>
  </si>
  <si>
    <t>3</t>
  </si>
  <si>
    <t>4</t>
  </si>
  <si>
    <t>Благоустройство</t>
  </si>
  <si>
    <t>0503</t>
  </si>
  <si>
    <t>8</t>
  </si>
  <si>
    <t>9.1.1</t>
  </si>
  <si>
    <t>№        п/п</t>
  </si>
  <si>
    <t>Код по ГРБС</t>
  </si>
  <si>
    <t>Функционирование высшего должностного лица субъекта Российской Федерации и муниципального образования</t>
  </si>
  <si>
    <t>Глава муниципального образования</t>
  </si>
  <si>
    <t>1</t>
  </si>
  <si>
    <t>Формирование архивных фондов органов местного самоуправления,муниципальных предприятий и учреждений</t>
  </si>
  <si>
    <t>Физическая культура и спорт</t>
  </si>
  <si>
    <t>Охрана семьи и детства</t>
  </si>
  <si>
    <t>Содержание и обеспечение деятельности местной администрации по решению вопросов местного значения</t>
  </si>
  <si>
    <t>1.2.1</t>
  </si>
  <si>
    <t>0111</t>
  </si>
  <si>
    <t>0113</t>
  </si>
  <si>
    <t>1101</t>
  </si>
  <si>
    <t>1100</t>
  </si>
  <si>
    <t xml:space="preserve">Физическая культура </t>
  </si>
  <si>
    <t>Средства массовой информации</t>
  </si>
  <si>
    <t>1200</t>
  </si>
  <si>
    <t>1202</t>
  </si>
  <si>
    <t>Периодическая печать и издательства</t>
  </si>
  <si>
    <t>8.1.1</t>
  </si>
  <si>
    <t>7.2.1</t>
  </si>
  <si>
    <t>Культура, кинематография</t>
  </si>
  <si>
    <t>Функционирование законодательных (представительных)   органов   государственной власти и представительных органов муниципальных образований</t>
  </si>
  <si>
    <t>1003</t>
  </si>
  <si>
    <t>Социальное обеспечение населения</t>
  </si>
  <si>
    <t>9</t>
  </si>
  <si>
    <t>1.3</t>
  </si>
  <si>
    <t>Компенсации депутатам, осуществляющим свои полномочия на непостоянной основе</t>
  </si>
  <si>
    <t>240</t>
  </si>
  <si>
    <t>870</t>
  </si>
  <si>
    <t>Резервные средства</t>
  </si>
  <si>
    <t>930</t>
  </si>
  <si>
    <t>МЕСТНАЯ АДМИНИСТРАЦИЯ МУНИЦИПАЛЬНОГО ОБРАЗОВАНИЯ КРАСНЕНЬКАЯ РЕЧКА</t>
  </si>
  <si>
    <t>2.1</t>
  </si>
  <si>
    <t>2.1.1.1</t>
  </si>
  <si>
    <t>1.5.1</t>
  </si>
  <si>
    <t>0705</t>
  </si>
  <si>
    <t>Профессиональная подготовка, переподготовка и повышение квалификации</t>
  </si>
  <si>
    <t>120</t>
  </si>
  <si>
    <t xml:space="preserve">Расходы на предоставление доплат к пенсии лицам, замещавшим муниципальные должности и должности муниципальной службы </t>
  </si>
  <si>
    <t>Национальная экономика</t>
  </si>
  <si>
    <t>Общеэкономические вопросы</t>
  </si>
  <si>
    <t>0401</t>
  </si>
  <si>
    <t>0400</t>
  </si>
  <si>
    <t>2.4</t>
  </si>
  <si>
    <t>МУНИЦИПАЛЬНЫЙ СОВЕТ МУНИЦИПАЛЬНОГО ОБРАЗОВАНИЯ МУНИЦИПАЛЬНЫЙ ОКРУГ КРАСНЕНЬКАЯ РЕЧКА</t>
  </si>
  <si>
    <t>2.1.3</t>
  </si>
  <si>
    <t>2.1.3.1</t>
  </si>
  <si>
    <t>2.2</t>
  </si>
  <si>
    <t>2.2.1</t>
  </si>
  <si>
    <t>2.3</t>
  </si>
  <si>
    <t>2.3.1.1</t>
  </si>
  <si>
    <t>2.5</t>
  </si>
  <si>
    <t>2.6</t>
  </si>
  <si>
    <t>2.7</t>
  </si>
  <si>
    <t>2.8</t>
  </si>
  <si>
    <t>2.9</t>
  </si>
  <si>
    <t>850</t>
  </si>
  <si>
    <t>Уплата налогов, сборов и иных платежей</t>
  </si>
  <si>
    <t>962</t>
  </si>
  <si>
    <t>1000</t>
  </si>
  <si>
    <t>200</t>
  </si>
  <si>
    <t>100</t>
  </si>
  <si>
    <t>800</t>
  </si>
  <si>
    <t>300</t>
  </si>
  <si>
    <t>Социальное обеспечение и иные выплаты 
населению</t>
  </si>
  <si>
    <t>Иные бюджетные ассигнования</t>
  </si>
  <si>
    <t>1.1.2.1</t>
  </si>
  <si>
    <t>1.1.2.2</t>
  </si>
  <si>
    <t>2.3.1</t>
  </si>
  <si>
    <t>2.4.1</t>
  </si>
  <si>
    <t>2.5.1</t>
  </si>
  <si>
    <t>2.5.1.1</t>
  </si>
  <si>
    <t>2.6.1</t>
  </si>
  <si>
    <t>2.6.1.1</t>
  </si>
  <si>
    <t>2.7.1</t>
  </si>
  <si>
    <t>2.7.1.1</t>
  </si>
  <si>
    <t>2.7.2</t>
  </si>
  <si>
    <t>2.7.2.1</t>
  </si>
  <si>
    <t>2.8.1</t>
  </si>
  <si>
    <t>2.8.1.1</t>
  </si>
  <si>
    <t>2.9.1</t>
  </si>
  <si>
    <t>2.9.1.1</t>
  </si>
  <si>
    <t>1.3.2</t>
  </si>
  <si>
    <t>Резервные фонды</t>
  </si>
  <si>
    <t>Публичные нормативные социальные выплаты гражданам</t>
  </si>
  <si>
    <t>Расходы на выплаты персоналу государственных
(муниципальных) органов</t>
  </si>
  <si>
    <t xml:space="preserve">Иные закупки товаров, работ и услуг для обеспечения
государственных (муниципальных) нужд
</t>
  </si>
  <si>
    <t>Иные закупки товаров, работ и услуг для обеспечения
государственных (муниципальных) нужд</t>
  </si>
  <si>
    <t>1.1.2</t>
  </si>
  <si>
    <t>1.2</t>
  </si>
  <si>
    <t>1.2.2</t>
  </si>
  <si>
    <t>Социальное обеспечение и иные выплаты населению</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</si>
  <si>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</si>
  <si>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муниципальных советов муниципальных образований, муниципальных служащих и работников муниципальных учреждений</t>
  </si>
  <si>
    <t>Содержание и обеспечение деятельности представительного органа муниципального образования</t>
  </si>
  <si>
    <t xml:space="preserve">Формирование резервного фонда местной администрации муниципального образования </t>
  </si>
  <si>
    <t xml:space="preserve">Содержание и обеспечение деятельности местной администрации по решению вопросов местного значения </t>
  </si>
  <si>
    <t xml:space="preserve">Другие вопросы в области культуры, кинематографии </t>
  </si>
  <si>
    <t>0804</t>
  </si>
  <si>
    <t>00200 0001 1</t>
  </si>
  <si>
    <t>00200 0002 1</t>
  </si>
  <si>
    <t>00200 0001 2</t>
  </si>
  <si>
    <t>00200 0003 2</t>
  </si>
  <si>
    <t>00200 G085 0</t>
  </si>
  <si>
    <t>07000 0006 1</t>
  </si>
  <si>
    <t>09000 0007 1</t>
  </si>
  <si>
    <t>09200 0044 1</t>
  </si>
  <si>
    <t>60000 0000 0</t>
  </si>
  <si>
    <t>09200 0018 1</t>
  </si>
  <si>
    <t>50500 0023 1</t>
  </si>
  <si>
    <t>51100 G087 0</t>
  </si>
  <si>
    <t>51100 G086 0</t>
  </si>
  <si>
    <t>09200 G010 0</t>
  </si>
  <si>
    <t>320</t>
  </si>
  <si>
    <t>Социальные выплаты гражданам, кроме публичных нормативных социальных выплат</t>
  </si>
  <si>
    <t>Выплата членских взносов на осуществление деятельности Совета муниципальных образований Санкт-Петербурга и содержание его органов</t>
  </si>
  <si>
    <t>2.6.2</t>
  </si>
  <si>
    <t>2.6.2.1</t>
  </si>
  <si>
    <t>0412</t>
  </si>
  <si>
    <t>Другие вопросы в области национальной экономики</t>
  </si>
  <si>
    <t>2.3.2</t>
  </si>
  <si>
    <t>2.3.2.1</t>
  </si>
  <si>
    <t>3.2</t>
  </si>
  <si>
    <t>3.2.1</t>
  </si>
  <si>
    <t>0709</t>
  </si>
  <si>
    <t>Другие вопросы в области образования</t>
  </si>
  <si>
    <t>Другие вопросы в области национальной безопасности и правоохранительной деятельности</t>
  </si>
  <si>
    <t>0314</t>
  </si>
  <si>
    <t>2.2.2</t>
  </si>
  <si>
    <t>2.2.2.2</t>
  </si>
  <si>
    <t>Приложение № 3</t>
  </si>
  <si>
    <t>1.1.3</t>
  </si>
  <si>
    <t>1.1.3.1</t>
  </si>
  <si>
    <t>10</t>
  </si>
  <si>
    <t xml:space="preserve">Охрана окружающей среды </t>
  </si>
  <si>
    <t>0600</t>
  </si>
  <si>
    <t>Другие вопросы в области охраны окружающей среды</t>
  </si>
  <si>
    <t>0605</t>
  </si>
  <si>
    <t>2.7.1.2</t>
  </si>
  <si>
    <t>2.8.2</t>
  </si>
  <si>
    <t>2.8.2.1</t>
  </si>
  <si>
    <t>2.8.2.2</t>
  </si>
  <si>
    <t>2.10</t>
  </si>
  <si>
    <t>2.10.1</t>
  </si>
  <si>
    <t>2.10.1.1</t>
  </si>
  <si>
    <t>6.1</t>
  </si>
  <si>
    <t>7.2</t>
  </si>
  <si>
    <t>8.2.1</t>
  </si>
  <si>
    <t>10.1.1</t>
  </si>
  <si>
    <t xml:space="preserve">Организация информирования, консультирования и содействия жителям МО по вопросам создания ТСЖ, советов муниципальных домов, формирования земельных участков, на которых расположены многоквартирые дома  </t>
  </si>
  <si>
    <t>09000 0007 6</t>
  </si>
  <si>
    <t>Организация деятельности МКУ "Муниципальный центр социально-правовой помощи и защиты населения"</t>
  </si>
  <si>
    <t>2.2.1.1</t>
  </si>
  <si>
    <t>110</t>
  </si>
  <si>
    <t>Расходы на выплаты персоналу казенных учреждений</t>
  </si>
  <si>
    <t>2.2.2.3</t>
  </si>
  <si>
    <t>2.2.3</t>
  </si>
  <si>
    <t>2.1.1.2</t>
  </si>
  <si>
    <t>Формирование архивных фондов органов местного самоуправления, муниципальных предприятий и учреждений</t>
  </si>
  <si>
    <t>77800 0007 3</t>
  </si>
  <si>
    <t>78000 0012 1</t>
  </si>
  <si>
    <t>78200 0056 1</t>
  </si>
  <si>
    <t>78300 0024 1</t>
  </si>
  <si>
    <t>78400 0025 1</t>
  </si>
  <si>
    <t>45000 0020 1</t>
  </si>
  <si>
    <t>Организация благоустройства территории муниципального образования Красненькая речка в соответствии с законодательством в сфере благоустройства</t>
  </si>
  <si>
    <t>Оуществление работ в сфере озеленения на территории муниципального образования Красненькая речка</t>
  </si>
  <si>
    <t>0409</t>
  </si>
  <si>
    <t>Дорожное хозяйство (дороржные фонды)</t>
  </si>
  <si>
    <t>2.3.3</t>
  </si>
  <si>
    <t>2.3.3.1</t>
  </si>
  <si>
    <t>2.2.2.1</t>
  </si>
  <si>
    <t>3.3</t>
  </si>
  <si>
    <t>Гражданская оборона</t>
  </si>
  <si>
    <t>Функционирование законодательных (представительных) органов государственной власти и представительных органов муниципальных образований</t>
  </si>
  <si>
    <t>Закупка товаров, работ и услуг для обеспечения государственных (муниципальных) нужд</t>
  </si>
  <si>
    <t>Расходы на выплаты персоналу государственных (муниципальных) органов</t>
  </si>
  <si>
    <t>Плановый период</t>
  </si>
  <si>
    <t>Код вида расходов (группа, подгруппа)</t>
  </si>
  <si>
    <t>57400 0019 1</t>
  </si>
  <si>
    <t>21900 0009 1</t>
  </si>
  <si>
    <t>3.3.1</t>
  </si>
  <si>
    <t>тыс. рублей</t>
  </si>
  <si>
    <t>тыс.рублей</t>
  </si>
  <si>
    <t>КОД</t>
  </si>
  <si>
    <t>НАИМЕНОВАНИЕ</t>
  </si>
  <si>
    <t>000 01 00 00 00 00 0000 000</t>
  </si>
  <si>
    <t>000 01 05 00 00 00 0000 000</t>
  </si>
  <si>
    <t>000 01 05 00 00 00 0000 500</t>
  </si>
  <si>
    <t>Увеличение остатков средств бюджетов</t>
  </si>
  <si>
    <t>000 01 05 02 00 00 0000 500</t>
  </si>
  <si>
    <t>Увеличение прочих остатков средств бюджетов</t>
  </si>
  <si>
    <t>000 01 05 02 01 00 0000 510</t>
  </si>
  <si>
    <t>Увеличение прочих остатков денежных  средств бюджетов</t>
  </si>
  <si>
    <t>930 01 05 02 01 03 0000 510</t>
  </si>
  <si>
    <t>Увеличение прочих остатков денежных средств бюджетов внутригородских муниципальных образований городов федерального значения</t>
  </si>
  <si>
    <t>000 01 05 00 00 00 0000 600</t>
  </si>
  <si>
    <t>Уменьшение остатков средств бюджетов</t>
  </si>
  <si>
    <t>000 01 05 02 00 00 0000 600</t>
  </si>
  <si>
    <t>Уменьшение прочих  остатков средств бюджетов</t>
  </si>
  <si>
    <t>000 01 05 02 01 00 0000 610</t>
  </si>
  <si>
    <t>Уменьшение прочих остатков денежных средств бюджетов</t>
  </si>
  <si>
    <t>930 01 05 02 01 03 0000 610</t>
  </si>
  <si>
    <t>Уменьшение прочих остатков денежных средств бюджетов внутригородских муниципальных образований городов федерального значения</t>
  </si>
  <si>
    <t>78500 0007 4</t>
  </si>
  <si>
    <t>78700 0051 1</t>
  </si>
  <si>
    <t>78800 0053 1</t>
  </si>
  <si>
    <t>78900 0052 1</t>
  </si>
  <si>
    <t>79300 00542</t>
  </si>
  <si>
    <t>79500 0210 1</t>
  </si>
  <si>
    <t>76800 0007 9</t>
  </si>
  <si>
    <t>1.3.1</t>
  </si>
  <si>
    <t>Расходы на исполнение государственного полномочия по составлению протоколов 
об административных правонарушениях за счет субвенции из бюджета Санкт-Петербурга</t>
  </si>
  <si>
    <t>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Санкт-Петербурга</t>
  </si>
  <si>
    <t>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Санкт-Петербурга</t>
  </si>
  <si>
    <t>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Санкт-Петербурга</t>
  </si>
  <si>
    <t>Итого источников финансирования дефицита бюджета</t>
  </si>
  <si>
    <t>План на 2027 год</t>
  </si>
  <si>
    <t>Распределение бюджетных ассигнований</t>
  </si>
  <si>
    <t>4.1.2</t>
  </si>
  <si>
    <t>4.1.3</t>
  </si>
  <si>
    <t>2.1.2</t>
  </si>
  <si>
    <t>2.1.2.1</t>
  </si>
  <si>
    <t>2.1.3.2</t>
  </si>
  <si>
    <t>2.1.3.3</t>
  </si>
  <si>
    <t>2.1.3.4</t>
  </si>
  <si>
    <t>2.1.3.5</t>
  </si>
  <si>
    <t>2.1.3.6</t>
  </si>
  <si>
    <t>2.4.1.3</t>
  </si>
  <si>
    <t>2.4.1.2</t>
  </si>
  <si>
    <t>Исполнение судебных актов</t>
  </si>
  <si>
    <t>830</t>
  </si>
  <si>
    <t xml:space="preserve">Расходы на организацию благоустройства территории муниципального образования за счет субсидии из бюджета Санкт-Петербурга в рамках выполнения мероприятий программы "Петербургские дворы" </t>
  </si>
  <si>
    <t>60130SP00 1</t>
  </si>
  <si>
    <t>Закупка товаров, работ и услуг для обеспечения  государственных (муниципальных) нужд</t>
  </si>
  <si>
    <t xml:space="preserve">Расходы на организацию благоустройства территории муниципального образования за счет местного бюджета в рамках выполнения мероприятий программы "Петербургские дворы" </t>
  </si>
  <si>
    <t>60130NP00 1</t>
  </si>
  <si>
    <t>2.4.1.4</t>
  </si>
  <si>
    <t>2.4.1.5</t>
  </si>
  <si>
    <t>79100 0010 1</t>
  </si>
  <si>
    <t>78600 0049 1</t>
  </si>
  <si>
    <t>60000 0013 1</t>
  </si>
  <si>
    <t>60000 0015 1</t>
  </si>
  <si>
    <t>79200 0016 1</t>
  </si>
  <si>
    <t>2026 год</t>
  </si>
  <si>
    <t>План на 2028 год</t>
  </si>
  <si>
    <t>0107</t>
  </si>
  <si>
    <t>02000 00101</t>
  </si>
  <si>
    <t>880</t>
  </si>
  <si>
    <t>Проведение выборов в представительные органы муниципального образования</t>
  </si>
  <si>
    <t>Специальные расходы</t>
  </si>
  <si>
    <t>2026</t>
  </si>
  <si>
    <t>Муниципальная программа "Проведение подготовки и обучения неработающего населения способам защиты и действиям в чрезвычайных ситуациях, а также способам защиты от опасностей, возникающих при ведении военных действий или вследствие этих действий на территории внутригородского муниципального образования города федерального значения Санкт-Петербурга муниципальный округ Красненькая речка"</t>
  </si>
  <si>
    <t>Муниципальная программа "Организация и проведение местных и участие в организации и проведении городских праздничных и иных зрелищных мероприятий для жителей внутригородского муниципального образования города федерального значения Санкт-Петербурга муниципальный округ Красненькая речка"</t>
  </si>
  <si>
    <t>Муниципальная программа «Организация и проведение мероприятий по сохранению и развитию местных традиций и обрядов на территории внутригородского муниципального образования города федерального значения Санкт-Петербурга муниципальный округ Красненькая речка»</t>
  </si>
  <si>
    <t xml:space="preserve">Муниципальная программа «Организация и проведение досуговых мероприятий для жителей внутригородского муниципального образования города федерального значения Санкт-Петербурга муниципальный округ Красненькая речка» </t>
  </si>
  <si>
    <t xml:space="preserve">Муниципальная программа «Участие в формах, установленных законодательством Санкт-Петербурга, в мероприятиях по профилактике незаконного потребления наркотических средств и психотропных веществ, новых потенциально опасных психоактивных веществ, наркомании в Санкт-Петербурге среди жителей внутригородского муниципального образования города федерального значения Санкт-Петербурга муниципальный округ Красненькая речка» </t>
  </si>
  <si>
    <t xml:space="preserve">Муниципальная программа «Участие в профилактике терроризма и экстремизма, а также в минимизации и (или) ликвидации последствий их проявлений на территории внутригородского муниципального образования города федерального значения Санкт-Петербурга муниципальный округ Красненькая речка в форме и порядке, установленных федеральным законодательством и законодательством Санкт-Петербурга» </t>
  </si>
  <si>
    <t xml:space="preserve">Муниципальная программа «Содержание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внутригородского муниципального образования города федерального значения Санкт-Петербурга муниципальный округ Красненькая речка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t>
  </si>
  <si>
    <t xml:space="preserve">Муниципальная программа «Осуществление экологического просвещения, а также организация экологического воспитания и формирования экологической культуры в области обращения с твердыми коммунальными отходами на территории внутригородского муниципального образования города федерального значения Санкт-Петербурга муниципальный округ Красненькая речка» </t>
  </si>
  <si>
    <t>Муниципальная программа «Обеспечение условий для развития на территории внутригородского муниципального образования города федерального значения Санкт-Петербурга муниципальный округ Красненькая речка физической культуры и массового спорта, организация и проведение официальных физкультурных мероприятий, физкультурно-оздоровительных мероприятий и спортивных мероприятий муниципального образования»</t>
  </si>
  <si>
    <t>Муниципальная программа «Проведение работ по военно-патриотическому воспитанию граждан на территории внутригородского муниципального образования города федерального значения Санкт-Петербурга муниципальный округ Красненькая речка»</t>
  </si>
  <si>
    <t xml:space="preserve">Муниципальная программа «Содействие развитию малого бизнеса на территории внутригородского муниципального образования города федерального значения Санкт-Петербурга муниципальный округ Красненькая речка» </t>
  </si>
  <si>
    <t>Муниципальная программа «Участие в деятельности по профилактике правонарушений в Санкт-Петербурге в соответствии с федеральным законодательством и законодательством Санкт-Петербурга на территории внутригородского муниципального образования города федерального значения Санкт-Петербурга муниципальный округ Красненькая речка»</t>
  </si>
  <si>
    <t>Муниципальная программа «Осуществление защиты прав потребителей на территории внутригородского муниципального образования города федерального значения Санкт-Петербурга муниципальный округ Красненькая речка»</t>
  </si>
  <si>
    <t>Муниципальная программа «Участие в создании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муниципального образования, социальную и культурную адаптацию иностранных граждан, профилактику межнациональных (межэтнических) конфликтов на территории внутригородского муниципального образования города федерального значения Санкт-Петербурга муниципальный округ Красненькая речка»</t>
  </si>
  <si>
    <t xml:space="preserve">Муниципальная программа «Участие в организации и финансировании: проведения оплачиваемых общественных работ, временного трудоустройства несовершеннолетних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проживающих на территории внутригородского муниципального образования города федерального значения Санкт-Петербурга муниципальный округ Красненькая речка, ярмарок вакансий и учебных рабочих мест» </t>
  </si>
  <si>
    <t>Муниципальная программа «Участие в реализации мер по профилактике дорожно-транспортного травматизма на территории внутригородского муниципального образования города федерального значения Санкт-Петербурга муниципальный округ Красненькая речка, включая размещение, содержание и ремонт искусственных неровностей на внутриквартальных проездах»</t>
  </si>
  <si>
    <t xml:space="preserve">Муниципальная программа «Содержание спортивных, детских площадок, включая ремонт расположенных на них элементов благоустройства, на внутриквартальных территориях внутригородского муниципального образования города федерального значения Санкт-Петербурга муниципальный округ Красненькая речка» </t>
  </si>
  <si>
    <t xml:space="preserve">Муниципальная программа мероприятий, направленных на решение вопроса местного значения по организации благоустройства территории внутригородского муниципального образования города федерального значения Санкт-Петербурга муниципальный округ Красненькая речка и осуществлению работ в сфере озеленения на территории внутригородского муниципального образования города федерального значения Санкт-Петербурга муниципальный округ Красненькая речка </t>
  </si>
  <si>
    <t>Обеспечение проведения выборов и референдумов 4602,00</t>
  </si>
  <si>
    <t>2.4.1.6</t>
  </si>
  <si>
    <t>4.1.4</t>
  </si>
  <si>
    <t>00200 00011</t>
  </si>
  <si>
    <t>Муниципальная программа «Содержание муниципальной информационной службы внутригородского муниципального образования города федерального значения              Санкт-Петербурга муниципальный округ Красненькая речка»</t>
  </si>
  <si>
    <t xml:space="preserve">Организация информирования, консультирования и содействия жителям МО по вопросам создания ТСЖ, советов муниципальных домов, формирования земельных участков, на которых расположены многоквартирые дома    </t>
  </si>
  <si>
    <t xml:space="preserve">Муниципальная программа «Проведение подготовки и обучения неработающего населения способам защиты и действиям в чрезвычайных ситуациях, а также способам защиты от опасностей, возникающих при ведении военных действий или вследствие этих действий, на территории внутригородского муниципального образования города федерального значения Санкт-Петербурга муниципальный округ Красненькая речка» </t>
  </si>
  <si>
    <t>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Санкт-Петербурга</t>
  </si>
  <si>
    <t>Другие вопросы в области жилищно-коммунального хозяйства</t>
  </si>
  <si>
    <t>0505</t>
  </si>
  <si>
    <t>4.2</t>
  </si>
  <si>
    <t>4.2.1</t>
  </si>
  <si>
    <t>60000 00131</t>
  </si>
  <si>
    <t>2.4.2.</t>
  </si>
  <si>
    <t>2.4.2.1</t>
  </si>
  <si>
    <t>Муниципальная программа "Организация и проведение местных и участие в организации и проведении городских праздничных и иных зрелищных мероприятий для жителей внутригородского муниципального образования города федерального значения                                    Санкт-Петербурга муниципальный округ Красненькая речка"</t>
  </si>
  <si>
    <t>муниципального образования города федерального значения Санкт-Петербурга                                                                                                                                                                                                                                                                                                                                                              муниципальный округ Красненькая речкана 2026 год и на плановый период 2027 и 2028 годов</t>
  </si>
  <si>
    <t>5</t>
  </si>
  <si>
    <t>5.1</t>
  </si>
  <si>
    <t>5.1.1</t>
  </si>
  <si>
    <t>6.2.1</t>
  </si>
  <si>
    <t>6.2</t>
  </si>
  <si>
    <t>7.1.</t>
  </si>
  <si>
    <t>7.1.2</t>
  </si>
  <si>
    <t>8.1</t>
  </si>
  <si>
    <t>8.2.</t>
  </si>
  <si>
    <t>9.1.</t>
  </si>
  <si>
    <t>10.1</t>
  </si>
  <si>
    <t>8.2.2</t>
  </si>
  <si>
    <t>Ведомственная структура                                                                                                                                                                                                                              расходов бюджета внутригородского муниципального образования города федерального значения Санкт-Петербурга                                                             муниципальный округ Красненькая речкана 2026 год и на плановый период 2027 и 2028 годов</t>
  </si>
  <si>
    <t xml:space="preserve">  бюджета внутригородского муниципального образования города федерального значения Санкт-Петербурга муниципальный округ Красненькая речка по разделам, подразделам, целевым статьям (муниципальным программам и непрограммным направлениям деятельности) и группам видов расходов бюджетов на 2026 год и на плановый период 2027 и 2028 годов</t>
  </si>
  <si>
    <t xml:space="preserve">Источники  финансирования дефицита бюджета внутригородского </t>
  </si>
  <si>
    <t>Условно (утверждаемые) утвержденные расходы:</t>
  </si>
  <si>
    <t>ВСЕГО РАСХОДОВ:</t>
  </si>
  <si>
    <t>Изменение остатков средств на счетах по учету средств бюджетов</t>
  </si>
  <si>
    <t>Функционирование Правительства Российской Федерации, высших исполнительных органов  субъектов Российской Федерации, местных администраций</t>
  </si>
  <si>
    <t>Приложение № 4</t>
  </si>
  <si>
    <t xml:space="preserve">Источники  внутреннего финансирования дефицитов бюджета   </t>
  </si>
  <si>
    <t>Приложение № 2</t>
  </si>
  <si>
    <t>4.1.5</t>
  </si>
  <si>
    <t>60130SP00 2</t>
  </si>
  <si>
    <t>60130NP00 2</t>
  </si>
  <si>
    <t>Расходы на осуществление работ в сфере озеленения на территории муниципального образования за счет субсидии из бюджета Санкт-Петербурга в рамках выполнения мероприятий программы "Петербургские дворы"</t>
  </si>
  <si>
    <t>Расходы на осуществление работ в сфере озеленения территории муниципального образования за счет местного бюджета в рамках выполнения мероприятий программы "Петербургские дворы"</t>
  </si>
  <si>
    <t>4.1.6</t>
  </si>
  <si>
    <t>4.1.7</t>
  </si>
  <si>
    <t>4.1.8</t>
  </si>
  <si>
    <t>09000 0007 7</t>
  </si>
  <si>
    <t xml:space="preserve">Обеспечение проведения выборов и референдумов </t>
  </si>
  <si>
    <t>1.4.</t>
  </si>
  <si>
    <t>1.4.1.</t>
  </si>
  <si>
    <t>1.5.</t>
  </si>
  <si>
    <t>1.6</t>
  </si>
  <si>
    <t>1.6.1</t>
  </si>
  <si>
    <t>1.6.2</t>
  </si>
  <si>
    <t>1.6.3</t>
  </si>
  <si>
    <t>1.6.4</t>
  </si>
  <si>
    <t>1.6.5</t>
  </si>
  <si>
    <t>1.6.8</t>
  </si>
  <si>
    <t>1.6.9</t>
  </si>
  <si>
    <t>939</t>
  </si>
  <si>
    <t>ТЕРРИТОРИАЛЬНАЯ ИЗБИРАТЕЛЬНАЯ КОМИССИЯ № 7</t>
  </si>
  <si>
    <t>Муниципальная программа «Содержание муниципальной информационной службы внутригородского муниципального образования города федерального значения                         Санкт-Петербурга муниципальный округ Красненькая речка»</t>
  </si>
  <si>
    <t>Муниципальная программа «Осуществление защиты прав потребителей на территории внутригородского муниципального образования города федерального значения                       Санкт-Петербурга муниципальный округ Красненькая речка»</t>
  </si>
  <si>
    <t xml:space="preserve">к Решению МС ВМО МО Красненькая речка от 21.09.2026   № 29-2
</t>
  </si>
  <si>
    <t xml:space="preserve"> 2026 год</t>
  </si>
  <si>
    <t>на 2027 год</t>
  </si>
  <si>
    <t xml:space="preserve"> на 2028 год</t>
  </si>
  <si>
    <t xml:space="preserve"> на 2027 год</t>
  </si>
  <si>
    <t>к Решению МС ВМО МО Красненькая речка от 21.09.2026   № 29-2</t>
  </si>
  <si>
    <t>к Решению МС ВМО МО Красненькая речка   от 21.09.2026   №  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</si>
</sst>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0"/>
      <name val="MS Sans Serif"/>
      <charset val="204"/>
    </font>
    <font>
      <sz val="8"/>
      <name val="MS Sans Serif"/>
      <family val="2"/>
      <charset val="204"/>
    </font>
    <font>
      <sz val="10"/>
      <name val="MS Sans Serif"/>
      <family val="2"/>
      <charset val="204"/>
    </font>
    <font>
      <sz val="10"/>
      <name val="MS Sans Serif"/>
      <family val="2"/>
      <charset val="204"/>
    </font>
    <font>
      <sz val="10"/>
      <name val="Arial"/>
      <family val="2"/>
      <charset val="204"/>
    </font>
    <font>
      <sz val="10"/>
      <name val="Arial"/>
      <family val="2"/>
      <charset val="204"/>
    </font>
    <font>
      <sz val="10"/>
      <name val="MS Sans Serif"/>
      <family val="2"/>
      <charset val="204"/>
    </font>
    <font>
      <sz val="11"/>
      <color theme="1"/>
      <name val="Calibri"/>
      <family val="2"/>
      <charset val="204"/>
      <scheme val="minor"/>
    </font>
    <font>
      <b/>
      <sz val="10"/>
      <name val="Times New Roman"/>
      <family val="1"/>
      <charset val="204"/>
    </font>
    <font>
      <sz val="10"/>
      <name val="Times New Roman"/>
      <family val="1"/>
      <charset val="204"/>
    </font>
    <font>
      <sz val="8"/>
      <name val="Times New Roman"/>
      <family val="1"/>
      <charset val="204"/>
    </font>
    <font>
      <sz val="12"/>
      <name val="Times New Roman"/>
      <family val="1"/>
      <charset val="204"/>
    </font>
    <font>
      <sz val="14"/>
      <name val="Times New Roman"/>
      <family val="1"/>
      <charset val="204"/>
    </font>
    <font>
      <b/>
      <sz val="14"/>
      <name val="Times New Roman"/>
      <family val="1"/>
      <charset val="204"/>
    </font>
    <font>
      <sz val="9"/>
      <color indexed="81"/>
      <name val="Tahoma"/>
      <family val="2"/>
      <charset val="204"/>
    </font>
    <font>
      <b/>
      <sz val="9"/>
      <color indexed="81"/>
      <name val="Tahoma"/>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6"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7" fillId="0" borderId="0"/>
    <xf numFmtId="0" fontId="4" fillId="0" borderId="0"/>
    <xf numFmtId="0" fontId="5" fillId="0" borderId="0"/>
  </cellStyleXfs>
  <cellXfs count="110">
    <xf numFmtId="0" fontId="0" fillId="0" borderId="0" xfId="0" applyNumberFormat="1" applyFont="1" applyFill="1" applyBorder="1" applyAlignment="1" applyProtection="1">
      <alignment vertical="top"/>
    </xf>
    <xf numFmtId="0" fontId="9" fillId="2" borderId="0" xfId="0" applyNumberFormat="1" applyFont="1" applyFill="1" applyBorder="1" applyAlignment="1" applyProtection="1">
      <alignment vertical="top"/>
    </xf>
    <xf numFmtId="0" fontId="8" fillId="2" borderId="0" xfId="0" applyNumberFormat="1" applyFont="1" applyFill="1" applyBorder="1" applyAlignment="1" applyProtection="1">
      <alignment vertical="top"/>
    </xf>
    <xf numFmtId="49" fontId="9" fillId="2" borderId="0" xfId="0" applyNumberFormat="1" applyFont="1" applyFill="1" applyBorder="1" applyAlignment="1" applyProtection="1">
      <alignment vertical="top"/>
    </xf>
    <xf numFmtId="164" fontId="9" fillId="2" borderId="0" xfId="0" applyNumberFormat="1" applyFont="1" applyFill="1" applyBorder="1" applyAlignment="1" applyProtection="1">
      <alignment vertical="top"/>
    </xf>
    <xf numFmtId="0" fontId="10" fillId="2" borderId="0" xfId="0" applyNumberFormat="1" applyFont="1" applyFill="1" applyBorder="1" applyAlignment="1" applyProtection="1">
      <alignment horizontal="right" vertical="top" wrapText="1"/>
    </xf>
    <xf numFmtId="0" fontId="12" fillId="0" borderId="0" xfId="0" applyFont="1" applyAlignment="1">
      <alignment horizontal="left"/>
    </xf>
    <xf numFmtId="0" fontId="12" fillId="0" borderId="0" xfId="0" applyFont="1" applyAlignment="1">
      <alignment horizontal="right"/>
    </xf>
    <xf numFmtId="0" fontId="12" fillId="0" borderId="0" xfId="0" applyFont="1" applyAlignment="1"/>
    <xf numFmtId="164" fontId="13" fillId="2" borderId="1" xfId="3" applyNumberFormat="1" applyFont="1" applyFill="1" applyBorder="1" applyAlignment="1" applyProtection="1">
      <alignment horizontal="center" vertical="center" wrapText="1"/>
    </xf>
    <xf numFmtId="0" fontId="12" fillId="0" borderId="1" xfId="0" applyFont="1" applyBorder="1" applyAlignment="1">
      <alignment horizontal="center" vertical="top"/>
    </xf>
    <xf numFmtId="0" fontId="12"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12" fillId="0" borderId="1" xfId="0" applyFont="1" applyBorder="1" applyAlignment="1"/>
    <xf numFmtId="49" fontId="9" fillId="0" borderId="1" xfId="0" applyNumberFormat="1" applyFont="1" applyFill="1" applyBorder="1" applyAlignment="1" applyProtection="1">
      <alignment horizontal="left" vertical="center" wrapText="1"/>
      <protection hidden="1"/>
    </xf>
    <xf numFmtId="0" fontId="9" fillId="0" borderId="1" xfId="0" applyFont="1" applyFill="1" applyBorder="1" applyAlignment="1">
      <alignment horizontal="left" vertical="center" wrapText="1"/>
    </xf>
    <xf numFmtId="0" fontId="9" fillId="0" borderId="0" xfId="0" applyNumberFormat="1" applyFont="1" applyFill="1" applyBorder="1" applyAlignment="1" applyProtection="1">
      <alignment vertical="top"/>
    </xf>
    <xf numFmtId="49" fontId="9"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horizontal="center" vertical="top"/>
    </xf>
    <xf numFmtId="164" fontId="9" fillId="0" borderId="0" xfId="0" applyNumberFormat="1" applyFont="1" applyFill="1" applyBorder="1" applyAlignment="1" applyProtection="1">
      <alignment horizontal="right"/>
    </xf>
    <xf numFmtId="0" fontId="8" fillId="0" borderId="0" xfId="0" applyNumberFormat="1" applyFont="1" applyFill="1" applyBorder="1" applyAlignment="1" applyProtection="1">
      <alignment vertical="top"/>
    </xf>
    <xf numFmtId="0" fontId="8" fillId="0" borderId="0" xfId="0" applyNumberFormat="1" applyFont="1" applyFill="1" applyBorder="1" applyAlignment="1" applyProtection="1">
      <alignment vertical="center"/>
      <protection hidden="1"/>
    </xf>
    <xf numFmtId="0" fontId="8" fillId="0" borderId="0" xfId="0" applyNumberFormat="1" applyFont="1" applyFill="1" applyBorder="1" applyAlignment="1" applyProtection="1">
      <alignment horizontal="left" vertical="center"/>
      <protection hidden="1"/>
    </xf>
    <xf numFmtId="0" fontId="8" fillId="0" borderId="0" xfId="0" applyNumberFormat="1" applyFont="1" applyFill="1" applyBorder="1" applyAlignment="1" applyProtection="1">
      <alignment horizontal="center" vertical="top"/>
      <protection hidden="1"/>
    </xf>
    <xf numFmtId="0" fontId="8" fillId="0" borderId="0" xfId="0" applyNumberFormat="1" applyFont="1" applyFill="1" applyBorder="1" applyAlignment="1" applyProtection="1">
      <alignment vertical="top"/>
      <protection hidden="1"/>
    </xf>
    <xf numFmtId="164" fontId="8" fillId="0" borderId="0" xfId="0" applyNumberFormat="1" applyFont="1" applyFill="1" applyBorder="1" applyAlignment="1" applyProtection="1">
      <alignment vertical="top"/>
    </xf>
    <xf numFmtId="164" fontId="8" fillId="0" borderId="1" xfId="3"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vertical="center" wrapText="1"/>
      <protection hidden="1"/>
    </xf>
    <xf numFmtId="49" fontId="8" fillId="0" borderId="1" xfId="0" applyNumberFormat="1" applyFont="1" applyFill="1" applyBorder="1" applyAlignment="1" applyProtection="1">
      <alignment horizontal="left" vertical="center" wrapText="1"/>
      <protection hidden="1"/>
    </xf>
    <xf numFmtId="49" fontId="8" fillId="0" borderId="1" xfId="0" applyNumberFormat="1" applyFont="1" applyFill="1" applyBorder="1" applyAlignment="1" applyProtection="1">
      <alignment horizontal="center" vertical="center" wrapText="1"/>
      <protection hidden="1"/>
    </xf>
    <xf numFmtId="49" fontId="9" fillId="0" borderId="1" xfId="0" applyNumberFormat="1" applyFont="1" applyFill="1" applyBorder="1" applyAlignment="1" applyProtection="1">
      <alignment vertical="center" wrapText="1"/>
      <protection hidden="1"/>
    </xf>
    <xf numFmtId="49" fontId="9" fillId="0" borderId="1" xfId="0" applyNumberFormat="1" applyFont="1" applyFill="1" applyBorder="1" applyAlignment="1" applyProtection="1">
      <alignment horizontal="center" vertical="center" wrapText="1"/>
      <protection hidden="1"/>
    </xf>
    <xf numFmtId="164" fontId="9" fillId="0" borderId="0" xfId="0" applyNumberFormat="1" applyFont="1" applyFill="1" applyBorder="1" applyAlignment="1" applyProtection="1">
      <alignment vertical="top"/>
    </xf>
    <xf numFmtId="49" fontId="9" fillId="0" borderId="1" xfId="2" applyNumberFormat="1" applyFont="1" applyFill="1" applyBorder="1" applyAlignment="1" applyProtection="1">
      <alignment horizontal="left" vertical="center" wrapText="1"/>
    </xf>
    <xf numFmtId="49" fontId="9" fillId="0" borderId="1" xfId="2" applyNumberFormat="1" applyFont="1" applyFill="1" applyBorder="1" applyAlignment="1" applyProtection="1">
      <alignment horizontal="center" vertical="center"/>
    </xf>
    <xf numFmtId="0" fontId="9" fillId="0" borderId="0" xfId="0" applyNumberFormat="1" applyFont="1" applyFill="1" applyBorder="1" applyAlignment="1" applyProtection="1">
      <alignment vertical="center" wrapText="1"/>
    </xf>
    <xf numFmtId="49" fontId="9" fillId="0" borderId="1" xfId="0" applyNumberFormat="1" applyFont="1" applyFill="1" applyBorder="1" applyAlignment="1" applyProtection="1">
      <alignment horizontal="justify" vertical="center" wrapText="1"/>
      <protection hidden="1"/>
    </xf>
    <xf numFmtId="49" fontId="9" fillId="0" borderId="1" xfId="0" applyNumberFormat="1" applyFont="1" applyFill="1" applyBorder="1" applyAlignment="1">
      <alignment vertical="center"/>
    </xf>
    <xf numFmtId="49" fontId="9" fillId="0" borderId="1" xfId="0" applyNumberFormat="1" applyFont="1" applyFill="1" applyBorder="1" applyAlignment="1" applyProtection="1">
      <alignment vertical="center"/>
      <protection hidden="1"/>
    </xf>
    <xf numFmtId="49" fontId="9" fillId="0" borderId="0" xfId="0" applyNumberFormat="1" applyFont="1" applyFill="1" applyBorder="1" applyAlignment="1" applyProtection="1">
      <alignment vertical="top"/>
    </xf>
    <xf numFmtId="49" fontId="9" fillId="0" borderId="1" xfId="0" applyNumberFormat="1" applyFont="1" applyFill="1" applyBorder="1" applyAlignment="1" applyProtection="1">
      <alignment horizontal="center" vertical="center"/>
      <protection hidden="1"/>
    </xf>
    <xf numFmtId="4" fontId="9" fillId="0" borderId="0" xfId="0" applyNumberFormat="1" applyFont="1" applyFill="1" applyBorder="1" applyAlignment="1" applyProtection="1">
      <alignment vertical="top"/>
    </xf>
    <xf numFmtId="49" fontId="9" fillId="0" borderId="1" xfId="2" applyNumberFormat="1" applyFont="1" applyFill="1" applyBorder="1" applyAlignment="1" applyProtection="1">
      <alignment horizontal="justify" vertical="center"/>
    </xf>
    <xf numFmtId="165" fontId="9"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right" vertical="top"/>
    </xf>
    <xf numFmtId="165" fontId="8" fillId="0" borderId="0" xfId="0" applyNumberFormat="1" applyFont="1" applyFill="1" applyBorder="1" applyAlignment="1" applyProtection="1">
      <alignment horizontal="center" vertical="center"/>
    </xf>
    <xf numFmtId="49" fontId="8" fillId="0" borderId="1" xfId="0" applyNumberFormat="1" applyFont="1" applyFill="1" applyBorder="1" applyAlignment="1" applyProtection="1">
      <alignment vertical="center"/>
      <protection hidden="1"/>
    </xf>
    <xf numFmtId="0" fontId="8" fillId="0" borderId="1" xfId="0" applyFont="1" applyFill="1" applyBorder="1" applyAlignment="1">
      <alignment horizontal="left" vertical="center" wrapText="1"/>
    </xf>
    <xf numFmtId="49" fontId="8" fillId="0" borderId="0" xfId="0" applyNumberFormat="1" applyFont="1" applyFill="1" applyBorder="1" applyAlignment="1" applyProtection="1">
      <alignment vertical="top"/>
    </xf>
    <xf numFmtId="49" fontId="8" fillId="0" borderId="1" xfId="0" applyNumberFormat="1" applyFont="1" applyFill="1" applyBorder="1" applyAlignment="1">
      <alignment vertical="center"/>
    </xf>
    <xf numFmtId="0" fontId="8" fillId="0" borderId="1" xfId="0" applyFont="1" applyFill="1" applyBorder="1" applyAlignment="1">
      <alignment vertical="center" wrapText="1"/>
    </xf>
    <xf numFmtId="165" fontId="8" fillId="0" borderId="1" xfId="0" applyNumberFormat="1" applyFont="1" applyFill="1" applyBorder="1" applyAlignment="1" applyProtection="1">
      <alignment horizontal="center" vertical="center" wrapText="1"/>
      <protection hidden="1"/>
    </xf>
    <xf numFmtId="165" fontId="9" fillId="0" borderId="1" xfId="0" applyNumberFormat="1" applyFont="1" applyFill="1" applyBorder="1" applyAlignment="1" applyProtection="1">
      <alignment horizontal="center" vertical="center" wrapText="1"/>
      <protection hidden="1"/>
    </xf>
    <xf numFmtId="165" fontId="9" fillId="0" borderId="1" xfId="0" applyNumberFormat="1" applyFont="1" applyFill="1" applyBorder="1" applyAlignment="1" applyProtection="1">
      <alignment horizontal="center" vertical="center"/>
      <protection hidden="1"/>
    </xf>
    <xf numFmtId="165" fontId="9" fillId="0" borderId="1" xfId="0" applyNumberFormat="1" applyFont="1" applyFill="1" applyBorder="1" applyAlignment="1">
      <alignment horizontal="center" vertical="center" wrapText="1"/>
    </xf>
    <xf numFmtId="0" fontId="10" fillId="0" borderId="0" xfId="0" applyNumberFormat="1" applyFont="1" applyFill="1" applyBorder="1" applyAlignment="1" applyProtection="1">
      <alignment horizontal="right" vertical="top" wrapText="1"/>
    </xf>
    <xf numFmtId="164" fontId="8" fillId="2" borderId="0" xfId="0" applyNumberFormat="1" applyFont="1" applyFill="1" applyBorder="1" applyAlignment="1" applyProtection="1">
      <alignment vertical="top"/>
    </xf>
    <xf numFmtId="2" fontId="9" fillId="0" borderId="0" xfId="0" applyNumberFormat="1" applyFont="1" applyFill="1" applyBorder="1" applyAlignment="1" applyProtection="1">
      <alignment vertical="top"/>
    </xf>
    <xf numFmtId="49" fontId="8" fillId="2" borderId="0" xfId="0" applyNumberFormat="1" applyFont="1" applyFill="1" applyBorder="1" applyAlignment="1" applyProtection="1">
      <alignment vertical="top"/>
    </xf>
    <xf numFmtId="0" fontId="12" fillId="2" borderId="1" xfId="0" applyFont="1" applyFill="1" applyBorder="1" applyAlignment="1">
      <alignment horizontal="center" vertical="top"/>
    </xf>
    <xf numFmtId="0" fontId="12" fillId="2" borderId="1" xfId="0" applyFont="1" applyFill="1" applyBorder="1" applyAlignment="1">
      <alignment horizontal="left" vertical="top" wrapText="1"/>
    </xf>
    <xf numFmtId="165" fontId="9" fillId="0" borderId="1" xfId="3" applyNumberFormat="1" applyFont="1" applyFill="1" applyBorder="1" applyAlignment="1" applyProtection="1">
      <alignment horizontal="center" vertical="center"/>
    </xf>
    <xf numFmtId="164" fontId="9" fillId="3" borderId="0" xfId="0" applyNumberFormat="1" applyFont="1" applyFill="1" applyBorder="1" applyAlignment="1" applyProtection="1">
      <alignment vertical="top"/>
    </xf>
    <xf numFmtId="0" fontId="9" fillId="3" borderId="0" xfId="0" applyNumberFormat="1" applyFont="1" applyFill="1" applyBorder="1" applyAlignment="1" applyProtection="1">
      <alignment vertical="top"/>
    </xf>
    <xf numFmtId="2" fontId="8" fillId="0" borderId="0" xfId="0" applyNumberFormat="1" applyFont="1" applyFill="1" applyBorder="1" applyAlignment="1" applyProtection="1">
      <alignment vertical="top"/>
    </xf>
    <xf numFmtId="4" fontId="12" fillId="0" borderId="1" xfId="0" applyNumberFormat="1" applyFont="1" applyBorder="1" applyAlignment="1">
      <alignment vertical="top"/>
    </xf>
    <xf numFmtId="4" fontId="12" fillId="2" borderId="1" xfId="0" applyNumberFormat="1" applyFont="1" applyFill="1" applyBorder="1" applyAlignment="1">
      <alignment vertical="top"/>
    </xf>
    <xf numFmtId="4" fontId="12" fillId="0" borderId="1" xfId="0" applyNumberFormat="1" applyFont="1" applyBorder="1" applyAlignment="1"/>
    <xf numFmtId="0" fontId="9" fillId="0" borderId="0" xfId="2" applyNumberFormat="1" applyFont="1" applyFill="1" applyBorder="1" applyAlignment="1" applyProtection="1">
      <alignment horizontal="left" vertical="top"/>
    </xf>
    <xf numFmtId="0" fontId="9" fillId="0" borderId="0" xfId="0" applyNumberFormat="1" applyFont="1" applyFill="1" applyBorder="1" applyAlignment="1" applyProtection="1">
      <alignment vertical="center"/>
      <protection hidden="1"/>
    </xf>
    <xf numFmtId="0" fontId="9" fillId="0" borderId="0" xfId="0" applyNumberFormat="1" applyFont="1" applyFill="1" applyBorder="1" applyAlignment="1" applyProtection="1">
      <alignment horizontal="left" vertical="center"/>
      <protection hidden="1"/>
    </xf>
    <xf numFmtId="0" fontId="9" fillId="0" borderId="0" xfId="0" applyNumberFormat="1" applyFont="1" applyFill="1" applyBorder="1" applyAlignment="1" applyProtection="1">
      <alignment horizontal="left" vertical="top"/>
      <protection hidden="1"/>
    </xf>
    <xf numFmtId="0" fontId="9" fillId="0" borderId="0" xfId="0" applyNumberFormat="1" applyFont="1" applyFill="1" applyBorder="1" applyAlignment="1" applyProtection="1">
      <alignment horizontal="center" vertical="top"/>
      <protection hidden="1"/>
    </xf>
    <xf numFmtId="0" fontId="9" fillId="0" borderId="0" xfId="0" applyNumberFormat="1" applyFont="1" applyFill="1" applyBorder="1" applyAlignment="1" applyProtection="1">
      <alignment vertical="top"/>
      <protection hidden="1"/>
    </xf>
    <xf numFmtId="164" fontId="9" fillId="0" borderId="1" xfId="0" applyNumberFormat="1" applyFont="1" applyFill="1" applyBorder="1" applyAlignment="1" applyProtection="1">
      <alignment horizontal="center" vertical="center" wrapText="1"/>
      <protection hidden="1"/>
    </xf>
    <xf numFmtId="0" fontId="11" fillId="0" borderId="0" xfId="0" applyNumberFormat="1" applyFont="1" applyFill="1" applyBorder="1" applyAlignment="1" applyProtection="1">
      <alignment vertical="top"/>
    </xf>
    <xf numFmtId="0"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11" fillId="0" borderId="0" xfId="0" applyNumberFormat="1" applyFont="1" applyFill="1" applyBorder="1" applyAlignment="1" applyProtection="1">
      <alignment horizontal="right" vertical="top"/>
    </xf>
    <xf numFmtId="164" fontId="8" fillId="0" borderId="1" xfId="0" applyNumberFormat="1" applyFont="1" applyFill="1" applyBorder="1" applyAlignment="1" applyProtection="1">
      <alignment horizontal="center" vertical="center" wrapText="1"/>
      <protection hidden="1"/>
    </xf>
    <xf numFmtId="0" fontId="9" fillId="0" borderId="0" xfId="0" applyNumberFormat="1" applyFont="1" applyFill="1" applyBorder="1" applyAlignment="1" applyProtection="1">
      <alignment horizontal="right" vertical="top"/>
    </xf>
    <xf numFmtId="0" fontId="12" fillId="0" borderId="0" xfId="0" applyFont="1" applyFill="1" applyAlignment="1"/>
    <xf numFmtId="164" fontId="8" fillId="0" borderId="4" xfId="3" applyNumberFormat="1" applyFont="1" applyFill="1" applyBorder="1" applyAlignment="1" applyProtection="1">
      <alignment horizontal="center" vertical="center" wrapText="1"/>
    </xf>
    <xf numFmtId="164" fontId="8" fillId="0" borderId="5" xfId="3"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right" vertical="center"/>
      <protection locked="0"/>
    </xf>
    <xf numFmtId="49" fontId="9" fillId="0" borderId="0" xfId="0" applyNumberFormat="1" applyFont="1" applyFill="1" applyBorder="1" applyAlignment="1" applyProtection="1">
      <alignment horizontal="right" vertical="top" wrapText="1"/>
    </xf>
    <xf numFmtId="49" fontId="9" fillId="0" borderId="0" xfId="0" applyNumberFormat="1" applyFont="1" applyFill="1" applyBorder="1" applyAlignment="1" applyProtection="1">
      <alignment horizontal="right" vertical="top"/>
    </xf>
    <xf numFmtId="0" fontId="13" fillId="0" borderId="0" xfId="0" applyNumberFormat="1" applyFont="1" applyFill="1" applyBorder="1" applyAlignment="1" applyProtection="1">
      <alignment horizontal="center" vertical="center"/>
      <protection hidden="1"/>
    </xf>
    <xf numFmtId="0" fontId="13" fillId="0" borderId="0" xfId="0" applyNumberFormat="1" applyFont="1" applyFill="1" applyBorder="1" applyAlignment="1" applyProtection="1">
      <alignment horizontal="center" vertical="center" wrapText="1"/>
      <protection hidden="1"/>
    </xf>
    <xf numFmtId="49" fontId="8" fillId="0" borderId="2" xfId="3" applyNumberFormat="1" applyFont="1" applyFill="1" applyBorder="1" applyAlignment="1" applyProtection="1">
      <alignment horizontal="center" vertical="center" wrapText="1"/>
    </xf>
    <xf numFmtId="49" fontId="8" fillId="0" borderId="3" xfId="3"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protection hidden="1"/>
    </xf>
    <xf numFmtId="0" fontId="8" fillId="0" borderId="3" xfId="0" applyNumberFormat="1" applyFont="1" applyFill="1" applyBorder="1" applyAlignment="1" applyProtection="1">
      <alignment horizontal="center" vertical="center" wrapText="1"/>
      <protection hidden="1"/>
    </xf>
    <xf numFmtId="0" fontId="8" fillId="0" borderId="2" xfId="0" applyNumberFormat="1" applyFont="1" applyFill="1" applyBorder="1" applyAlignment="1" applyProtection="1">
      <alignment horizontal="center" vertical="center"/>
      <protection hidden="1"/>
    </xf>
    <xf numFmtId="0" fontId="8" fillId="0" borderId="3" xfId="0" applyNumberFormat="1" applyFont="1" applyFill="1" applyBorder="1" applyAlignment="1" applyProtection="1">
      <alignment horizontal="center" vertical="center"/>
      <protection hidden="1"/>
    </xf>
    <xf numFmtId="164" fontId="9" fillId="0" borderId="6" xfId="0" applyNumberFormat="1" applyFont="1" applyFill="1" applyBorder="1" applyAlignment="1" applyProtection="1">
      <alignment horizontal="right" vertical="top"/>
    </xf>
    <xf numFmtId="0" fontId="9" fillId="0" borderId="0" xfId="0" applyNumberFormat="1" applyFont="1" applyFill="1" applyBorder="1" applyAlignment="1" applyProtection="1">
      <alignment horizontal="right" vertical="top"/>
    </xf>
    <xf numFmtId="49" fontId="9" fillId="0" borderId="0" xfId="0" applyNumberFormat="1" applyFont="1" applyFill="1" applyBorder="1" applyAlignment="1" applyProtection="1">
      <alignment horizontal="right" vertical="center"/>
    </xf>
    <xf numFmtId="0" fontId="11" fillId="0" borderId="0" xfId="0" applyNumberFormat="1" applyFont="1" applyFill="1" applyBorder="1" applyAlignment="1" applyProtection="1">
      <alignment horizontal="right" vertical="top"/>
    </xf>
    <xf numFmtId="0" fontId="12" fillId="0" borderId="0" xfId="0" applyFont="1" applyAlignment="1">
      <alignment horizontal="right"/>
    </xf>
    <xf numFmtId="0" fontId="12" fillId="0" borderId="0" xfId="0" applyFont="1" applyFill="1" applyAlignment="1">
      <alignment horizontal="right" wrapText="1"/>
    </xf>
    <xf numFmtId="0" fontId="13" fillId="0" borderId="0" xfId="0" applyFont="1" applyBorder="1" applyAlignment="1">
      <alignment horizontal="center"/>
    </xf>
    <xf numFmtId="0" fontId="13" fillId="0" borderId="0" xfId="0" applyFont="1" applyBorder="1" applyAlignment="1">
      <alignment horizontal="center" wrapText="1"/>
    </xf>
    <xf numFmtId="0" fontId="13" fillId="0" borderId="2" xfId="0" applyFont="1" applyBorder="1" applyAlignment="1">
      <alignment horizontal="center"/>
    </xf>
    <xf numFmtId="0" fontId="13" fillId="0" borderId="3" xfId="0" applyFont="1" applyBorder="1" applyAlignment="1">
      <alignment horizontal="center"/>
    </xf>
    <xf numFmtId="49" fontId="13" fillId="2" borderId="2" xfId="3" applyNumberFormat="1" applyFont="1" applyFill="1" applyBorder="1" applyAlignment="1" applyProtection="1">
      <alignment horizontal="center" vertical="center" wrapText="1"/>
    </xf>
    <xf numFmtId="49" fontId="13" fillId="2" borderId="3" xfId="3" applyNumberFormat="1" applyFont="1" applyFill="1" applyBorder="1" applyAlignment="1" applyProtection="1">
      <alignment horizontal="center" vertical="center" wrapText="1"/>
    </xf>
    <xf numFmtId="164" fontId="13" fillId="2" borderId="4" xfId="3" applyNumberFormat="1" applyFont="1" applyFill="1" applyBorder="1" applyAlignment="1" applyProtection="1">
      <alignment horizontal="center" vertical="center" wrapText="1"/>
    </xf>
    <xf numFmtId="164" fontId="13" fillId="2" borderId="5" xfId="3" applyNumberFormat="1" applyFont="1" applyFill="1" applyBorder="1" applyAlignment="1" applyProtection="1">
      <alignment horizontal="center" vertical="center" wrapText="1"/>
    </xf>
  </cellXfs>
  <cellStyles count="7">
    <cellStyle name="Обычный" xfId="0" builtinId="0"/>
    <cellStyle name="Обычный 2" xfId="1" xr:uid="{00000000-0005-0000-0000-000001000000}"/>
    <cellStyle name="Обычный 2 2" xfId="2" xr:uid="{00000000-0005-0000-0000-000002000000}"/>
    <cellStyle name="Обычный 3" xfId="3" xr:uid="{00000000-0005-0000-0000-000003000000}"/>
    <cellStyle name="Обычный 4" xfId="4" xr:uid="{00000000-0005-0000-0000-000004000000}"/>
    <cellStyle name="Обычный 5" xfId="5" xr:uid="{00000000-0005-0000-0000-000005000000}"/>
    <cellStyle name="Обычный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K194"/>
  <sheetViews>
    <sheetView tabSelected="1" view="pageBreakPreview" topLeftCell="A90" zoomScale="142" zoomScaleNormal="142" zoomScaleSheetLayoutView="142" workbookViewId="0">
      <selection activeCell="F107" sqref="F107"/>
    </sheetView>
  </sheetViews>
  <sheetFormatPr defaultColWidth="9.140625" defaultRowHeight="12.75" x14ac:dyDescent="0.2"/>
  <cols>
    <col min="1" max="1" width="7.140625" style="18" customWidth="1"/>
    <col min="2" max="2" width="72.42578125" style="18" customWidth="1"/>
    <col min="3" max="3" width="13" style="19" customWidth="1"/>
    <col min="4" max="4" width="12" style="19" customWidth="1"/>
    <col min="5" max="5" width="10.85546875" style="16" customWidth="1"/>
    <col min="6" max="8" width="13.7109375" style="33" customWidth="1"/>
    <col min="9" max="9" width="13" style="16" customWidth="1"/>
    <col min="10" max="10" width="13.5703125" style="16" customWidth="1"/>
    <col min="11" max="11" width="11.85546875" style="16" customWidth="1"/>
    <col min="12" max="16384" width="9.140625" style="16"/>
  </cols>
  <sheetData>
    <row r="1" spans="1:11" ht="18" customHeight="1" x14ac:dyDescent="0.2">
      <c r="A1" s="85" t="s">
        <v>350</v>
      </c>
      <c r="B1" s="85"/>
      <c r="C1" s="85"/>
      <c r="D1" s="85"/>
      <c r="E1" s="85"/>
      <c r="F1" s="85"/>
      <c r="G1" s="85"/>
      <c r="H1" s="85"/>
    </row>
    <row r="2" spans="1:11" ht="15" customHeight="1" x14ac:dyDescent="0.2">
      <c r="A2" s="86" t="s">
        <v>376</v>
      </c>
      <c r="B2" s="87"/>
      <c r="C2" s="87"/>
      <c r="D2" s="87"/>
      <c r="E2" s="87"/>
      <c r="F2" s="87"/>
      <c r="G2" s="87"/>
      <c r="H2" s="87"/>
    </row>
    <row r="3" spans="1:11" ht="15.75" customHeight="1" x14ac:dyDescent="0.2">
      <c r="A3" s="17"/>
      <c r="C3" s="16"/>
      <c r="F3" s="20"/>
      <c r="G3" s="20"/>
      <c r="H3" s="20"/>
    </row>
    <row r="4" spans="1:11" s="21" customFormat="1" ht="18" customHeight="1" x14ac:dyDescent="0.2">
      <c r="A4" s="88" t="s">
        <v>260</v>
      </c>
      <c r="B4" s="88"/>
      <c r="C4" s="88"/>
      <c r="D4" s="88"/>
      <c r="E4" s="88"/>
      <c r="F4" s="88"/>
      <c r="G4" s="88"/>
      <c r="H4" s="88"/>
    </row>
    <row r="5" spans="1:11" s="21" customFormat="1" ht="72.75" customHeight="1" x14ac:dyDescent="0.2">
      <c r="A5" s="89" t="s">
        <v>342</v>
      </c>
      <c r="B5" s="89"/>
      <c r="C5" s="89"/>
      <c r="D5" s="89"/>
      <c r="E5" s="89"/>
      <c r="F5" s="89"/>
      <c r="G5" s="89"/>
      <c r="H5" s="89"/>
    </row>
    <row r="6" spans="1:11" s="21" customFormat="1" x14ac:dyDescent="0.2">
      <c r="A6" s="22"/>
      <c r="B6" s="23"/>
      <c r="C6" s="24"/>
      <c r="D6" s="24"/>
      <c r="E6" s="25"/>
      <c r="F6" s="26"/>
      <c r="G6" s="96" t="s">
        <v>225</v>
      </c>
      <c r="H6" s="96"/>
    </row>
    <row r="7" spans="1:11" s="21" customFormat="1" x14ac:dyDescent="0.2">
      <c r="A7" s="92" t="s">
        <v>41</v>
      </c>
      <c r="B7" s="94" t="s">
        <v>5</v>
      </c>
      <c r="C7" s="92" t="s">
        <v>6</v>
      </c>
      <c r="D7" s="92" t="s">
        <v>1</v>
      </c>
      <c r="E7" s="92" t="s">
        <v>220</v>
      </c>
      <c r="F7" s="90" t="s">
        <v>377</v>
      </c>
      <c r="G7" s="83" t="s">
        <v>219</v>
      </c>
      <c r="H7" s="84"/>
    </row>
    <row r="8" spans="1:11" s="21" customFormat="1" ht="45" customHeight="1" x14ac:dyDescent="0.2">
      <c r="A8" s="93"/>
      <c r="B8" s="95"/>
      <c r="C8" s="93"/>
      <c r="D8" s="93"/>
      <c r="E8" s="93"/>
      <c r="F8" s="91"/>
      <c r="G8" s="27" t="s">
        <v>378</v>
      </c>
      <c r="H8" s="27" t="s">
        <v>379</v>
      </c>
    </row>
    <row r="9" spans="1:11" s="21" customFormat="1" ht="25.5" customHeight="1" x14ac:dyDescent="0.2">
      <c r="A9" s="28" t="s">
        <v>45</v>
      </c>
      <c r="B9" s="29" t="s">
        <v>34</v>
      </c>
      <c r="C9" s="30" t="s">
        <v>0</v>
      </c>
      <c r="D9" s="30"/>
      <c r="E9" s="30"/>
      <c r="F9" s="52">
        <f>F16+F27+F47+F51+F10+F43</f>
        <v>45457.700000000004</v>
      </c>
      <c r="G9" s="52">
        <f t="shared" ref="G9:H9" si="0">G16+G27+G47+G51+G10+G43</f>
        <v>46137.585999999996</v>
      </c>
      <c r="H9" s="52">
        <f t="shared" si="0"/>
        <v>47997.928999999996</v>
      </c>
    </row>
    <row r="10" spans="1:11" s="21" customFormat="1" ht="25.5" x14ac:dyDescent="0.2">
      <c r="A10" s="28" t="s">
        <v>28</v>
      </c>
      <c r="B10" s="29" t="s">
        <v>43</v>
      </c>
      <c r="C10" s="30" t="s">
        <v>21</v>
      </c>
      <c r="D10" s="30"/>
      <c r="E10" s="30"/>
      <c r="F10" s="52">
        <f>F11</f>
        <v>3450.5</v>
      </c>
      <c r="G10" s="52">
        <f>G11</f>
        <v>3589.6</v>
      </c>
      <c r="H10" s="52">
        <f>H11</f>
        <v>3731.8999999999996</v>
      </c>
    </row>
    <row r="11" spans="1:11" s="21" customFormat="1" x14ac:dyDescent="0.2">
      <c r="A11" s="31" t="s">
        <v>23</v>
      </c>
      <c r="B11" s="14" t="s">
        <v>44</v>
      </c>
      <c r="C11" s="32" t="s">
        <v>21</v>
      </c>
      <c r="D11" s="32" t="s">
        <v>141</v>
      </c>
      <c r="E11" s="32"/>
      <c r="F11" s="53">
        <f>ROUND(F12+F14,1)</f>
        <v>3450.5</v>
      </c>
      <c r="G11" s="53">
        <f>G12+G14</f>
        <v>3589.6</v>
      </c>
      <c r="H11" s="53">
        <f>H12+H14</f>
        <v>3731.8999999999996</v>
      </c>
    </row>
    <row r="12" spans="1:11" s="21" customFormat="1" ht="60" customHeight="1" x14ac:dyDescent="0.2">
      <c r="A12" s="31"/>
      <c r="B12" s="14" t="s">
        <v>134</v>
      </c>
      <c r="C12" s="32" t="s">
        <v>21</v>
      </c>
      <c r="D12" s="32" t="s">
        <v>141</v>
      </c>
      <c r="E12" s="32" t="s">
        <v>103</v>
      </c>
      <c r="F12" s="53">
        <f>F13</f>
        <v>3450.5</v>
      </c>
      <c r="G12" s="53">
        <f>G13</f>
        <v>3589.6</v>
      </c>
      <c r="H12" s="53">
        <f>H13</f>
        <v>3731.8999999999996</v>
      </c>
      <c r="I12" s="26"/>
    </row>
    <row r="13" spans="1:11" s="21" customFormat="1" ht="35.25" customHeight="1" x14ac:dyDescent="0.2">
      <c r="A13" s="31"/>
      <c r="B13" s="14" t="s">
        <v>127</v>
      </c>
      <c r="C13" s="32" t="s">
        <v>21</v>
      </c>
      <c r="D13" s="32" t="s">
        <v>141</v>
      </c>
      <c r="E13" s="32" t="s">
        <v>79</v>
      </c>
      <c r="F13" s="53">
        <f>3400.5+50</f>
        <v>3450.5</v>
      </c>
      <c r="G13" s="53">
        <v>3589.6</v>
      </c>
      <c r="H13" s="53">
        <f>3677.7+54.2</f>
        <v>3731.8999999999996</v>
      </c>
      <c r="I13" s="26"/>
      <c r="J13" s="26"/>
      <c r="K13" s="26"/>
    </row>
    <row r="14" spans="1:11" s="1" customFormat="1" ht="25.5" hidden="1" x14ac:dyDescent="0.2">
      <c r="A14" s="38"/>
      <c r="B14" s="36" t="s">
        <v>217</v>
      </c>
      <c r="C14" s="32" t="s">
        <v>21</v>
      </c>
      <c r="D14" s="32" t="s">
        <v>315</v>
      </c>
      <c r="E14" s="32" t="s">
        <v>102</v>
      </c>
      <c r="F14" s="53">
        <f>F15</f>
        <v>0</v>
      </c>
      <c r="G14" s="53">
        <f>G15</f>
        <v>0</v>
      </c>
      <c r="H14" s="53">
        <f>H15</f>
        <v>0</v>
      </c>
    </row>
    <row r="15" spans="1:11" s="1" customFormat="1" ht="25.5" hidden="1" x14ac:dyDescent="0.2">
      <c r="A15" s="38"/>
      <c r="B15" s="14" t="s">
        <v>129</v>
      </c>
      <c r="C15" s="32" t="s">
        <v>21</v>
      </c>
      <c r="D15" s="32" t="s">
        <v>141</v>
      </c>
      <c r="E15" s="32" t="s">
        <v>69</v>
      </c>
      <c r="F15" s="53"/>
      <c r="G15" s="53">
        <f>F15*1.0416</f>
        <v>0</v>
      </c>
      <c r="H15" s="53">
        <f>G15*1.0408</f>
        <v>0</v>
      </c>
    </row>
    <row r="16" spans="1:11" s="21" customFormat="1" ht="39" customHeight="1" x14ac:dyDescent="0.2">
      <c r="A16" s="28" t="s">
        <v>131</v>
      </c>
      <c r="B16" s="29" t="s">
        <v>216</v>
      </c>
      <c r="C16" s="30" t="s">
        <v>7</v>
      </c>
      <c r="D16" s="30"/>
      <c r="E16" s="30"/>
      <c r="F16" s="52">
        <f>ROUND(F24+F17,1)</f>
        <v>9228.2000000000007</v>
      </c>
      <c r="G16" s="52">
        <f>G24+G17</f>
        <v>10272.9</v>
      </c>
      <c r="H16" s="52">
        <f>H24+H17</f>
        <v>10588.91</v>
      </c>
      <c r="I16" s="26"/>
    </row>
    <row r="17" spans="1:9" ht="25.5" x14ac:dyDescent="0.2">
      <c r="A17" s="31" t="s">
        <v>50</v>
      </c>
      <c r="B17" s="14" t="s">
        <v>136</v>
      </c>
      <c r="C17" s="32" t="s">
        <v>7</v>
      </c>
      <c r="D17" s="32" t="s">
        <v>143</v>
      </c>
      <c r="E17" s="32"/>
      <c r="F17" s="53">
        <f>F21+F19+F23</f>
        <v>9029.36</v>
      </c>
      <c r="G17" s="53">
        <f>G21+G19+G22</f>
        <v>10065.799999999999</v>
      </c>
      <c r="H17" s="53">
        <f>H21+H19+H22</f>
        <v>10373.41</v>
      </c>
    </row>
    <row r="18" spans="1:9" ht="67.5" customHeight="1" x14ac:dyDescent="0.2">
      <c r="A18" s="31"/>
      <c r="B18" s="14" t="s">
        <v>134</v>
      </c>
      <c r="C18" s="32" t="s">
        <v>7</v>
      </c>
      <c r="D18" s="32" t="s">
        <v>143</v>
      </c>
      <c r="E18" s="32" t="s">
        <v>103</v>
      </c>
      <c r="F18" s="53">
        <f>F19</f>
        <v>6697.96</v>
      </c>
      <c r="G18" s="53">
        <f>G19</f>
        <v>6976.1</v>
      </c>
      <c r="H18" s="53">
        <f>H19</f>
        <v>7260.71</v>
      </c>
    </row>
    <row r="19" spans="1:9" ht="36.75" customHeight="1" x14ac:dyDescent="0.2">
      <c r="A19" s="31"/>
      <c r="B19" s="14" t="s">
        <v>127</v>
      </c>
      <c r="C19" s="32" t="s">
        <v>7</v>
      </c>
      <c r="D19" s="32" t="s">
        <v>143</v>
      </c>
      <c r="E19" s="32" t="s">
        <v>79</v>
      </c>
      <c r="F19" s="53">
        <v>6697.96</v>
      </c>
      <c r="G19" s="53">
        <v>6976.1</v>
      </c>
      <c r="H19" s="53">
        <v>7260.71</v>
      </c>
    </row>
    <row r="20" spans="1:9" ht="41.25" customHeight="1" x14ac:dyDescent="0.2">
      <c r="A20" s="31"/>
      <c r="B20" s="36" t="s">
        <v>217</v>
      </c>
      <c r="C20" s="32" t="s">
        <v>7</v>
      </c>
      <c r="D20" s="32" t="s">
        <v>143</v>
      </c>
      <c r="E20" s="32" t="s">
        <v>102</v>
      </c>
      <c r="F20" s="53">
        <f>F21</f>
        <v>2313.4</v>
      </c>
      <c r="G20" s="53">
        <f>G21</f>
        <v>3071.7</v>
      </c>
      <c r="H20" s="53">
        <f>H21</f>
        <v>3094.7</v>
      </c>
    </row>
    <row r="21" spans="1:9" ht="35.25" customHeight="1" x14ac:dyDescent="0.2">
      <c r="A21" s="31"/>
      <c r="B21" s="14" t="s">
        <v>129</v>
      </c>
      <c r="C21" s="32" t="s">
        <v>7</v>
      </c>
      <c r="D21" s="32" t="s">
        <v>143</v>
      </c>
      <c r="E21" s="32" t="s">
        <v>69</v>
      </c>
      <c r="F21" s="53">
        <f>3007.4-340-354</f>
        <v>2313.4</v>
      </c>
      <c r="G21" s="53">
        <f>3071.7</f>
        <v>3071.7</v>
      </c>
      <c r="H21" s="53">
        <v>3094.7</v>
      </c>
    </row>
    <row r="22" spans="1:9" ht="24" customHeight="1" x14ac:dyDescent="0.2">
      <c r="A22" s="31"/>
      <c r="B22" s="15" t="s">
        <v>107</v>
      </c>
      <c r="C22" s="32" t="s">
        <v>7</v>
      </c>
      <c r="D22" s="32" t="s">
        <v>143</v>
      </c>
      <c r="E22" s="32" t="s">
        <v>104</v>
      </c>
      <c r="F22" s="53">
        <f>F23</f>
        <v>18</v>
      </c>
      <c r="G22" s="53">
        <f>G23</f>
        <v>18</v>
      </c>
      <c r="H22" s="53">
        <f>H23</f>
        <v>18</v>
      </c>
    </row>
    <row r="23" spans="1:9" ht="24" customHeight="1" x14ac:dyDescent="0.2">
      <c r="A23" s="31"/>
      <c r="B23" s="37" t="s">
        <v>99</v>
      </c>
      <c r="C23" s="32" t="s">
        <v>7</v>
      </c>
      <c r="D23" s="32" t="s">
        <v>143</v>
      </c>
      <c r="E23" s="32" t="s">
        <v>98</v>
      </c>
      <c r="F23" s="53">
        <v>18</v>
      </c>
      <c r="G23" s="53">
        <v>18</v>
      </c>
      <c r="H23" s="53">
        <v>18</v>
      </c>
    </row>
    <row r="24" spans="1:9" ht="28.5" customHeight="1" x14ac:dyDescent="0.2">
      <c r="A24" s="31" t="s">
        <v>132</v>
      </c>
      <c r="B24" s="34" t="s">
        <v>68</v>
      </c>
      <c r="C24" s="35" t="s">
        <v>7</v>
      </c>
      <c r="D24" s="35" t="s">
        <v>142</v>
      </c>
      <c r="E24" s="35"/>
      <c r="F24" s="53">
        <f>F26</f>
        <v>198.8</v>
      </c>
      <c r="G24" s="53">
        <f>G26</f>
        <v>207.1</v>
      </c>
      <c r="H24" s="53">
        <f>H26</f>
        <v>215.5</v>
      </c>
      <c r="I24" s="33"/>
    </row>
    <row r="25" spans="1:9" ht="69" customHeight="1" x14ac:dyDescent="0.2">
      <c r="A25" s="31"/>
      <c r="B25" s="14" t="s">
        <v>134</v>
      </c>
      <c r="C25" s="35" t="s">
        <v>7</v>
      </c>
      <c r="D25" s="35" t="s">
        <v>142</v>
      </c>
      <c r="E25" s="35" t="s">
        <v>103</v>
      </c>
      <c r="F25" s="53">
        <f>F26</f>
        <v>198.8</v>
      </c>
      <c r="G25" s="53">
        <f>G26</f>
        <v>207.1</v>
      </c>
      <c r="H25" s="53">
        <f>H26</f>
        <v>215.5</v>
      </c>
    </row>
    <row r="26" spans="1:9" ht="39.75" customHeight="1" x14ac:dyDescent="0.2">
      <c r="A26" s="31"/>
      <c r="B26" s="14" t="s">
        <v>127</v>
      </c>
      <c r="C26" s="35" t="s">
        <v>7</v>
      </c>
      <c r="D26" s="35" t="s">
        <v>142</v>
      </c>
      <c r="E26" s="35" t="s">
        <v>79</v>
      </c>
      <c r="F26" s="53">
        <v>198.8</v>
      </c>
      <c r="G26" s="53">
        <v>207.1</v>
      </c>
      <c r="H26" s="53">
        <v>215.5</v>
      </c>
    </row>
    <row r="27" spans="1:9" s="21" customFormat="1" ht="38.25" customHeight="1" x14ac:dyDescent="0.2">
      <c r="A27" s="28" t="s">
        <v>67</v>
      </c>
      <c r="B27" s="29" t="s">
        <v>347</v>
      </c>
      <c r="C27" s="30" t="s">
        <v>24</v>
      </c>
      <c r="D27" s="30"/>
      <c r="E27" s="30"/>
      <c r="F27" s="52">
        <f>ROUND(F28+F38,1)</f>
        <v>28326.6</v>
      </c>
      <c r="G27" s="52">
        <f>G28+G38</f>
        <v>30608.386000000002</v>
      </c>
      <c r="H27" s="52">
        <f>H28+H38</f>
        <v>31830.419000000002</v>
      </c>
    </row>
    <row r="28" spans="1:9" ht="25.5" x14ac:dyDescent="0.2">
      <c r="A28" s="38" t="s">
        <v>253</v>
      </c>
      <c r="B28" s="15" t="s">
        <v>138</v>
      </c>
      <c r="C28" s="32" t="s">
        <v>24</v>
      </c>
      <c r="D28" s="32" t="s">
        <v>144</v>
      </c>
      <c r="E28" s="32"/>
      <c r="F28" s="53">
        <f>F30+F34+F35+F31</f>
        <v>23580.58</v>
      </c>
      <c r="G28" s="53">
        <f t="shared" ref="G28:H28" si="1">G30+G34+G35+G31</f>
        <v>25665.350000000002</v>
      </c>
      <c r="H28" s="53">
        <f t="shared" si="1"/>
        <v>26685.72</v>
      </c>
    </row>
    <row r="29" spans="1:9" ht="60.75" customHeight="1" x14ac:dyDescent="0.2">
      <c r="A29" s="38"/>
      <c r="B29" s="14" t="s">
        <v>134</v>
      </c>
      <c r="C29" s="32" t="s">
        <v>24</v>
      </c>
      <c r="D29" s="32" t="s">
        <v>144</v>
      </c>
      <c r="E29" s="32" t="s">
        <v>103</v>
      </c>
      <c r="F29" s="53">
        <f>F30</f>
        <v>21869.98</v>
      </c>
      <c r="G29" s="53">
        <f>G30</f>
        <v>22748.15</v>
      </c>
      <c r="H29" s="53">
        <f>H30</f>
        <v>23676.22</v>
      </c>
    </row>
    <row r="30" spans="1:9" ht="25.5" x14ac:dyDescent="0.2">
      <c r="A30" s="38"/>
      <c r="B30" s="14" t="s">
        <v>127</v>
      </c>
      <c r="C30" s="32" t="s">
        <v>24</v>
      </c>
      <c r="D30" s="32" t="s">
        <v>144</v>
      </c>
      <c r="E30" s="32" t="s">
        <v>79</v>
      </c>
      <c r="F30" s="53">
        <f>21841.18+28.8</f>
        <v>21869.98</v>
      </c>
      <c r="G30" s="53">
        <v>22748.15</v>
      </c>
      <c r="H30" s="53">
        <v>23676.22</v>
      </c>
    </row>
    <row r="31" spans="1:9" ht="25.5" x14ac:dyDescent="0.2">
      <c r="A31" s="38"/>
      <c r="B31" s="36" t="s">
        <v>217</v>
      </c>
      <c r="C31" s="32" t="s">
        <v>24</v>
      </c>
      <c r="D31" s="32" t="s">
        <v>144</v>
      </c>
      <c r="E31" s="32" t="s">
        <v>102</v>
      </c>
      <c r="F31" s="53">
        <f>F32</f>
        <v>1543</v>
      </c>
      <c r="G31" s="53">
        <f>G32</f>
        <v>2450.9</v>
      </c>
      <c r="H31" s="53">
        <f>H32</f>
        <v>2519.1</v>
      </c>
    </row>
    <row r="32" spans="1:9" ht="25.5" x14ac:dyDescent="0.2">
      <c r="A32" s="38"/>
      <c r="B32" s="14" t="s">
        <v>129</v>
      </c>
      <c r="C32" s="32" t="s">
        <v>24</v>
      </c>
      <c r="D32" s="32" t="s">
        <v>144</v>
      </c>
      <c r="E32" s="32" t="s">
        <v>69</v>
      </c>
      <c r="F32" s="53">
        <f>2383.9-808-2.9-30</f>
        <v>1543</v>
      </c>
      <c r="G32" s="53">
        <v>2450.9</v>
      </c>
      <c r="H32" s="53">
        <v>2519.1</v>
      </c>
    </row>
    <row r="33" spans="1:9" x14ac:dyDescent="0.2">
      <c r="A33" s="38"/>
      <c r="B33" s="36" t="s">
        <v>133</v>
      </c>
      <c r="C33" s="32" t="s">
        <v>24</v>
      </c>
      <c r="D33" s="32" t="s">
        <v>144</v>
      </c>
      <c r="E33" s="32" t="s">
        <v>105</v>
      </c>
      <c r="F33" s="53">
        <f>F34</f>
        <v>2.9</v>
      </c>
      <c r="G33" s="53">
        <f>G34</f>
        <v>0</v>
      </c>
      <c r="H33" s="53">
        <f>H34</f>
        <v>0</v>
      </c>
    </row>
    <row r="34" spans="1:9" x14ac:dyDescent="0.2">
      <c r="A34" s="38"/>
      <c r="B34" s="14" t="s">
        <v>156</v>
      </c>
      <c r="C34" s="32" t="s">
        <v>24</v>
      </c>
      <c r="D34" s="32" t="s">
        <v>144</v>
      </c>
      <c r="E34" s="32" t="s">
        <v>155</v>
      </c>
      <c r="F34" s="53">
        <v>2.9</v>
      </c>
      <c r="G34" s="53">
        <v>0</v>
      </c>
      <c r="H34" s="53">
        <v>0</v>
      </c>
    </row>
    <row r="35" spans="1:9" x14ac:dyDescent="0.2">
      <c r="A35" s="38"/>
      <c r="B35" s="15" t="s">
        <v>107</v>
      </c>
      <c r="C35" s="32" t="s">
        <v>24</v>
      </c>
      <c r="D35" s="32" t="s">
        <v>144</v>
      </c>
      <c r="E35" s="32" t="s">
        <v>104</v>
      </c>
      <c r="F35" s="53">
        <f>F37+F36</f>
        <v>164.7</v>
      </c>
      <c r="G35" s="53">
        <f>G37+G36</f>
        <v>466.3</v>
      </c>
      <c r="H35" s="53">
        <f>H37+H36</f>
        <v>490.4</v>
      </c>
    </row>
    <row r="36" spans="1:9" x14ac:dyDescent="0.2">
      <c r="A36" s="38"/>
      <c r="B36" s="15" t="s">
        <v>272</v>
      </c>
      <c r="C36" s="32" t="s">
        <v>24</v>
      </c>
      <c r="D36" s="32" t="s">
        <v>144</v>
      </c>
      <c r="E36" s="32" t="s">
        <v>273</v>
      </c>
      <c r="F36" s="53">
        <v>99.7</v>
      </c>
      <c r="G36" s="53">
        <v>461.3</v>
      </c>
      <c r="H36" s="53">
        <v>485.4</v>
      </c>
    </row>
    <row r="37" spans="1:9" x14ac:dyDescent="0.2">
      <c r="A37" s="38"/>
      <c r="B37" s="37" t="s">
        <v>99</v>
      </c>
      <c r="C37" s="32" t="s">
        <v>24</v>
      </c>
      <c r="D37" s="32" t="s">
        <v>144</v>
      </c>
      <c r="E37" s="32" t="s">
        <v>98</v>
      </c>
      <c r="F37" s="53">
        <f>35+30</f>
        <v>65</v>
      </c>
      <c r="G37" s="53">
        <v>5</v>
      </c>
      <c r="H37" s="53">
        <v>5</v>
      </c>
    </row>
    <row r="38" spans="1:9" ht="42.75" customHeight="1" x14ac:dyDescent="0.2">
      <c r="A38" s="38" t="s">
        <v>124</v>
      </c>
      <c r="B38" s="15" t="s">
        <v>255</v>
      </c>
      <c r="C38" s="32" t="s">
        <v>24</v>
      </c>
      <c r="D38" s="32" t="s">
        <v>145</v>
      </c>
      <c r="E38" s="32"/>
      <c r="F38" s="53">
        <f>F40+F42</f>
        <v>4745.9790000000003</v>
      </c>
      <c r="G38" s="53">
        <f>G40+G42</f>
        <v>4943.0360000000001</v>
      </c>
      <c r="H38" s="53">
        <f>H40+H42</f>
        <v>5144.6989999999996</v>
      </c>
    </row>
    <row r="39" spans="1:9" ht="59.25" customHeight="1" x14ac:dyDescent="0.2">
      <c r="A39" s="38"/>
      <c r="B39" s="14" t="s">
        <v>134</v>
      </c>
      <c r="C39" s="32" t="s">
        <v>24</v>
      </c>
      <c r="D39" s="32" t="s">
        <v>145</v>
      </c>
      <c r="E39" s="32" t="s">
        <v>103</v>
      </c>
      <c r="F39" s="53">
        <f>F40</f>
        <v>4562.3789999999999</v>
      </c>
      <c r="G39" s="53">
        <f>G40</f>
        <v>4751.8360000000002</v>
      </c>
      <c r="H39" s="53">
        <f>H40</f>
        <v>4945.6989999999996</v>
      </c>
    </row>
    <row r="40" spans="1:9" ht="32.25" customHeight="1" x14ac:dyDescent="0.2">
      <c r="A40" s="38"/>
      <c r="B40" s="14" t="s">
        <v>127</v>
      </c>
      <c r="C40" s="32" t="s">
        <v>24</v>
      </c>
      <c r="D40" s="32" t="s">
        <v>145</v>
      </c>
      <c r="E40" s="32" t="s">
        <v>79</v>
      </c>
      <c r="F40" s="53">
        <v>4562.3789999999999</v>
      </c>
      <c r="G40" s="53">
        <v>4751.8360000000002</v>
      </c>
      <c r="H40" s="53">
        <v>4945.6989999999996</v>
      </c>
    </row>
    <row r="41" spans="1:9" ht="25.5" x14ac:dyDescent="0.2">
      <c r="A41" s="38"/>
      <c r="B41" s="36" t="s">
        <v>217</v>
      </c>
      <c r="C41" s="32" t="s">
        <v>24</v>
      </c>
      <c r="D41" s="32" t="s">
        <v>145</v>
      </c>
      <c r="E41" s="32" t="s">
        <v>102</v>
      </c>
      <c r="F41" s="53">
        <f>F42</f>
        <v>183.6</v>
      </c>
      <c r="G41" s="53">
        <f>G42</f>
        <v>191.2</v>
      </c>
      <c r="H41" s="53">
        <f>H42</f>
        <v>199</v>
      </c>
    </row>
    <row r="42" spans="1:9" ht="38.25" x14ac:dyDescent="0.2">
      <c r="A42" s="38"/>
      <c r="B42" s="14" t="s">
        <v>128</v>
      </c>
      <c r="C42" s="32" t="s">
        <v>24</v>
      </c>
      <c r="D42" s="32" t="s">
        <v>145</v>
      </c>
      <c r="E42" s="32" t="s">
        <v>69</v>
      </c>
      <c r="F42" s="53">
        <v>183.6</v>
      </c>
      <c r="G42" s="53">
        <v>191.2</v>
      </c>
      <c r="H42" s="53">
        <v>199</v>
      </c>
    </row>
    <row r="43" spans="1:9" s="21" customFormat="1" x14ac:dyDescent="0.2">
      <c r="A43" s="50" t="s">
        <v>361</v>
      </c>
      <c r="B43" s="29" t="s">
        <v>360</v>
      </c>
      <c r="C43" s="30" t="s">
        <v>288</v>
      </c>
      <c r="D43" s="30"/>
      <c r="E43" s="30"/>
      <c r="F43" s="52">
        <f>F44</f>
        <v>2700</v>
      </c>
      <c r="G43" s="52">
        <v>0</v>
      </c>
      <c r="H43" s="52">
        <v>0</v>
      </c>
    </row>
    <row r="44" spans="1:9" x14ac:dyDescent="0.2">
      <c r="A44" s="38" t="s">
        <v>362</v>
      </c>
      <c r="B44" s="14" t="s">
        <v>291</v>
      </c>
      <c r="C44" s="41" t="s">
        <v>288</v>
      </c>
      <c r="D44" s="41" t="s">
        <v>289</v>
      </c>
      <c r="E44" s="41"/>
      <c r="F44" s="53">
        <f>F45</f>
        <v>2700</v>
      </c>
      <c r="G44" s="53">
        <v>0</v>
      </c>
      <c r="H44" s="53">
        <v>0</v>
      </c>
    </row>
    <row r="45" spans="1:9" x14ac:dyDescent="0.2">
      <c r="A45" s="38"/>
      <c r="B45" s="14" t="s">
        <v>107</v>
      </c>
      <c r="C45" s="41" t="s">
        <v>288</v>
      </c>
      <c r="D45" s="41" t="s">
        <v>289</v>
      </c>
      <c r="E45" s="41" t="s">
        <v>104</v>
      </c>
      <c r="F45" s="53">
        <f>F46</f>
        <v>2700</v>
      </c>
      <c r="G45" s="53">
        <v>0</v>
      </c>
      <c r="H45" s="53">
        <v>0</v>
      </c>
    </row>
    <row r="46" spans="1:9" x14ac:dyDescent="0.2">
      <c r="A46" s="38"/>
      <c r="B46" s="14" t="s">
        <v>292</v>
      </c>
      <c r="C46" s="41" t="s">
        <v>288</v>
      </c>
      <c r="D46" s="41" t="s">
        <v>289</v>
      </c>
      <c r="E46" s="41" t="s">
        <v>290</v>
      </c>
      <c r="F46" s="53">
        <f>340+354+608+200+261.3+2237.5-1300.8</f>
        <v>2700</v>
      </c>
      <c r="G46" s="53">
        <v>0</v>
      </c>
      <c r="H46" s="53">
        <v>0</v>
      </c>
    </row>
    <row r="47" spans="1:9" s="49" customFormat="1" x14ac:dyDescent="0.2">
      <c r="A47" s="47" t="s">
        <v>363</v>
      </c>
      <c r="B47" s="48" t="s">
        <v>125</v>
      </c>
      <c r="C47" s="30" t="s">
        <v>51</v>
      </c>
      <c r="D47" s="30"/>
      <c r="E47" s="30"/>
      <c r="F47" s="52">
        <f>F48</f>
        <v>100</v>
      </c>
      <c r="G47" s="52">
        <f>G48</f>
        <v>110</v>
      </c>
      <c r="H47" s="52">
        <f>H48</f>
        <v>110</v>
      </c>
    </row>
    <row r="48" spans="1:9" s="40" customFormat="1" ht="25.5" x14ac:dyDescent="0.2">
      <c r="A48" s="39" t="s">
        <v>76</v>
      </c>
      <c r="B48" s="14" t="s">
        <v>137</v>
      </c>
      <c r="C48" s="41" t="s">
        <v>51</v>
      </c>
      <c r="D48" s="41" t="s">
        <v>146</v>
      </c>
      <c r="E48" s="41"/>
      <c r="F48" s="54">
        <f t="shared" ref="F48" si="2">F50</f>
        <v>100</v>
      </c>
      <c r="G48" s="54">
        <f>G50</f>
        <v>110</v>
      </c>
      <c r="H48" s="54">
        <f>H50</f>
        <v>110</v>
      </c>
      <c r="I48" s="42"/>
    </row>
    <row r="49" spans="1:8" s="40" customFormat="1" x14ac:dyDescent="0.2">
      <c r="A49" s="39"/>
      <c r="B49" s="15" t="s">
        <v>107</v>
      </c>
      <c r="C49" s="41" t="s">
        <v>51</v>
      </c>
      <c r="D49" s="41" t="s">
        <v>146</v>
      </c>
      <c r="E49" s="41" t="s">
        <v>104</v>
      </c>
      <c r="F49" s="54">
        <f>F50</f>
        <v>100</v>
      </c>
      <c r="G49" s="54">
        <f>G50</f>
        <v>110</v>
      </c>
      <c r="H49" s="54">
        <f>H50</f>
        <v>110</v>
      </c>
    </row>
    <row r="50" spans="1:8" s="40" customFormat="1" x14ac:dyDescent="0.2">
      <c r="A50" s="39"/>
      <c r="B50" s="14" t="s">
        <v>71</v>
      </c>
      <c r="C50" s="41" t="s">
        <v>51</v>
      </c>
      <c r="D50" s="41" t="s">
        <v>146</v>
      </c>
      <c r="E50" s="41" t="s">
        <v>70</v>
      </c>
      <c r="F50" s="53">
        <v>100</v>
      </c>
      <c r="G50" s="53">
        <v>110</v>
      </c>
      <c r="H50" s="53">
        <v>110</v>
      </c>
    </row>
    <row r="51" spans="1:8" s="21" customFormat="1" x14ac:dyDescent="0.2">
      <c r="A51" s="50" t="s">
        <v>364</v>
      </c>
      <c r="B51" s="48" t="s">
        <v>8</v>
      </c>
      <c r="C51" s="30" t="s">
        <v>52</v>
      </c>
      <c r="D51" s="30"/>
      <c r="E51" s="30"/>
      <c r="F51" s="52">
        <f>ROUND(F52+F55+F58+F61+F64+F67+F70,1)</f>
        <v>1652.4</v>
      </c>
      <c r="G51" s="52">
        <f>G52+G55+G58+G61+G64+G67+G70</f>
        <v>1556.6999999999998</v>
      </c>
      <c r="H51" s="52">
        <f>H52+H55+H58+H61+H64+H67+H70</f>
        <v>1736.7000000000003</v>
      </c>
    </row>
    <row r="52" spans="1:8" ht="25.5" x14ac:dyDescent="0.2">
      <c r="A52" s="38" t="s">
        <v>365</v>
      </c>
      <c r="B52" s="15" t="s">
        <v>46</v>
      </c>
      <c r="C52" s="32" t="s">
        <v>52</v>
      </c>
      <c r="D52" s="32" t="s">
        <v>147</v>
      </c>
      <c r="E52" s="32"/>
      <c r="F52" s="53">
        <f>F54</f>
        <v>194.3</v>
      </c>
      <c r="G52" s="53">
        <f>G54</f>
        <v>72.900000000000006</v>
      </c>
      <c r="H52" s="53">
        <f>H54</f>
        <v>75.900000000000006</v>
      </c>
    </row>
    <row r="53" spans="1:8" ht="25.5" x14ac:dyDescent="0.2">
      <c r="A53" s="38"/>
      <c r="B53" s="36" t="s">
        <v>217</v>
      </c>
      <c r="C53" s="32" t="s">
        <v>52</v>
      </c>
      <c r="D53" s="32" t="s">
        <v>147</v>
      </c>
      <c r="E53" s="32" t="s">
        <v>102</v>
      </c>
      <c r="F53" s="53">
        <f>F54</f>
        <v>194.3</v>
      </c>
      <c r="G53" s="53">
        <f>G54</f>
        <v>72.900000000000006</v>
      </c>
      <c r="H53" s="53">
        <f>H54</f>
        <v>75.900000000000006</v>
      </c>
    </row>
    <row r="54" spans="1:8" ht="25.5" x14ac:dyDescent="0.2">
      <c r="A54" s="31"/>
      <c r="B54" s="14" t="s">
        <v>129</v>
      </c>
      <c r="C54" s="32" t="s">
        <v>52</v>
      </c>
      <c r="D54" s="32" t="s">
        <v>147</v>
      </c>
      <c r="E54" s="32" t="s">
        <v>69</v>
      </c>
      <c r="F54" s="53">
        <f>70+124.3</f>
        <v>194.3</v>
      </c>
      <c r="G54" s="53">
        <v>72.900000000000006</v>
      </c>
      <c r="H54" s="53">
        <v>75.900000000000006</v>
      </c>
    </row>
    <row r="55" spans="1:8" ht="50.25" customHeight="1" x14ac:dyDescent="0.2">
      <c r="A55" s="31" t="s">
        <v>366</v>
      </c>
      <c r="B55" s="14" t="s">
        <v>316</v>
      </c>
      <c r="C55" s="32" t="s">
        <v>52</v>
      </c>
      <c r="D55" s="32" t="s">
        <v>201</v>
      </c>
      <c r="E55" s="32"/>
      <c r="F55" s="53">
        <f>F56</f>
        <v>1070</v>
      </c>
      <c r="G55" s="53">
        <f t="shared" ref="G55:H56" si="3">G56</f>
        <v>1041.5999999999999</v>
      </c>
      <c r="H55" s="53">
        <f t="shared" si="3"/>
        <v>1084.0999999999999</v>
      </c>
    </row>
    <row r="56" spans="1:8" ht="25.5" x14ac:dyDescent="0.2">
      <c r="A56" s="31"/>
      <c r="B56" s="36" t="s">
        <v>217</v>
      </c>
      <c r="C56" s="32" t="s">
        <v>52</v>
      </c>
      <c r="D56" s="32" t="s">
        <v>201</v>
      </c>
      <c r="E56" s="32" t="s">
        <v>102</v>
      </c>
      <c r="F56" s="53">
        <f>F57</f>
        <v>1070</v>
      </c>
      <c r="G56" s="53">
        <f t="shared" si="3"/>
        <v>1041.5999999999999</v>
      </c>
      <c r="H56" s="53">
        <f t="shared" si="3"/>
        <v>1084.0999999999999</v>
      </c>
    </row>
    <row r="57" spans="1:8" ht="25.5" x14ac:dyDescent="0.2">
      <c r="A57" s="31"/>
      <c r="B57" s="14" t="s">
        <v>129</v>
      </c>
      <c r="C57" s="32" t="s">
        <v>52</v>
      </c>
      <c r="D57" s="32" t="s">
        <v>201</v>
      </c>
      <c r="E57" s="32" t="s">
        <v>69</v>
      </c>
      <c r="F57" s="53">
        <v>1070</v>
      </c>
      <c r="G57" s="53">
        <v>1041.5999999999999</v>
      </c>
      <c r="H57" s="53">
        <v>1084.0999999999999</v>
      </c>
    </row>
    <row r="58" spans="1:8" ht="102" x14ac:dyDescent="0.2">
      <c r="A58" s="31" t="s">
        <v>367</v>
      </c>
      <c r="B58" s="14" t="s">
        <v>307</v>
      </c>
      <c r="C58" s="32" t="s">
        <v>52</v>
      </c>
      <c r="D58" s="32" t="s">
        <v>246</v>
      </c>
      <c r="E58" s="32"/>
      <c r="F58" s="53">
        <f>F59</f>
        <v>80</v>
      </c>
      <c r="G58" s="53">
        <f t="shared" ref="G58:H59" si="4">G59</f>
        <v>52.1</v>
      </c>
      <c r="H58" s="53">
        <f t="shared" si="4"/>
        <v>54.2</v>
      </c>
    </row>
    <row r="59" spans="1:8" ht="25.5" x14ac:dyDescent="0.2">
      <c r="A59" s="31"/>
      <c r="B59" s="36" t="s">
        <v>217</v>
      </c>
      <c r="C59" s="32" t="s">
        <v>52</v>
      </c>
      <c r="D59" s="32" t="s">
        <v>246</v>
      </c>
      <c r="E59" s="32" t="s">
        <v>102</v>
      </c>
      <c r="F59" s="53">
        <f>F60</f>
        <v>80</v>
      </c>
      <c r="G59" s="53">
        <f t="shared" si="4"/>
        <v>52.1</v>
      </c>
      <c r="H59" s="53">
        <f t="shared" si="4"/>
        <v>54.2</v>
      </c>
    </row>
    <row r="60" spans="1:8" ht="25.5" x14ac:dyDescent="0.2">
      <c r="A60" s="31"/>
      <c r="B60" s="14" t="s">
        <v>129</v>
      </c>
      <c r="C60" s="32" t="s">
        <v>52</v>
      </c>
      <c r="D60" s="32" t="s">
        <v>246</v>
      </c>
      <c r="E60" s="32" t="s">
        <v>69</v>
      </c>
      <c r="F60" s="53">
        <f>50+30</f>
        <v>80</v>
      </c>
      <c r="G60" s="53">
        <v>52.1</v>
      </c>
      <c r="H60" s="53">
        <v>54.2</v>
      </c>
    </row>
    <row r="61" spans="1:8" ht="53.25" customHeight="1" x14ac:dyDescent="0.2">
      <c r="A61" s="31" t="s">
        <v>368</v>
      </c>
      <c r="B61" s="37" t="s">
        <v>317</v>
      </c>
      <c r="C61" s="32" t="s">
        <v>52</v>
      </c>
      <c r="D61" s="32" t="s">
        <v>192</v>
      </c>
      <c r="E61" s="32"/>
      <c r="F61" s="53">
        <f>F62</f>
        <v>20</v>
      </c>
      <c r="G61" s="53">
        <f t="shared" ref="G61:H62" si="5">G62</f>
        <v>90</v>
      </c>
      <c r="H61" s="53">
        <f t="shared" si="5"/>
        <v>210.2</v>
      </c>
    </row>
    <row r="62" spans="1:8" ht="25.5" x14ac:dyDescent="0.2">
      <c r="A62" s="31"/>
      <c r="B62" s="36" t="s">
        <v>217</v>
      </c>
      <c r="C62" s="32" t="s">
        <v>52</v>
      </c>
      <c r="D62" s="32" t="s">
        <v>192</v>
      </c>
      <c r="E62" s="32" t="s">
        <v>102</v>
      </c>
      <c r="F62" s="53">
        <f>F63</f>
        <v>20</v>
      </c>
      <c r="G62" s="53">
        <f t="shared" si="5"/>
        <v>90</v>
      </c>
      <c r="H62" s="53">
        <f t="shared" si="5"/>
        <v>210.2</v>
      </c>
    </row>
    <row r="63" spans="1:8" ht="25.5" x14ac:dyDescent="0.2">
      <c r="A63" s="31"/>
      <c r="B63" s="14" t="s">
        <v>129</v>
      </c>
      <c r="C63" s="32" t="s">
        <v>52</v>
      </c>
      <c r="D63" s="32" t="s">
        <v>192</v>
      </c>
      <c r="E63" s="32" t="s">
        <v>69</v>
      </c>
      <c r="F63" s="53">
        <v>20</v>
      </c>
      <c r="G63" s="53">
        <v>90</v>
      </c>
      <c r="H63" s="53">
        <v>210.2</v>
      </c>
    </row>
    <row r="64" spans="1:8" ht="30.75" customHeight="1" x14ac:dyDescent="0.2">
      <c r="A64" s="38" t="s">
        <v>369</v>
      </c>
      <c r="B64" s="15" t="s">
        <v>157</v>
      </c>
      <c r="C64" s="32" t="s">
        <v>52</v>
      </c>
      <c r="D64" s="32" t="s">
        <v>148</v>
      </c>
      <c r="E64" s="32"/>
      <c r="F64" s="53">
        <f t="shared" ref="F64" si="6">F66</f>
        <v>228</v>
      </c>
      <c r="G64" s="53">
        <f>G66</f>
        <v>237.5</v>
      </c>
      <c r="H64" s="53">
        <f>H66</f>
        <v>247.2</v>
      </c>
    </row>
    <row r="65" spans="1:8" x14ac:dyDescent="0.2">
      <c r="A65" s="38"/>
      <c r="B65" s="15" t="s">
        <v>107</v>
      </c>
      <c r="C65" s="32" t="s">
        <v>52</v>
      </c>
      <c r="D65" s="32" t="s">
        <v>148</v>
      </c>
      <c r="E65" s="32" t="s">
        <v>104</v>
      </c>
      <c r="F65" s="53">
        <f>F66</f>
        <v>228</v>
      </c>
      <c r="G65" s="53">
        <f>G66</f>
        <v>237.5</v>
      </c>
      <c r="H65" s="53">
        <f>H66</f>
        <v>247.2</v>
      </c>
    </row>
    <row r="66" spans="1:8" x14ac:dyDescent="0.2">
      <c r="A66" s="31"/>
      <c r="B66" s="37" t="s">
        <v>99</v>
      </c>
      <c r="C66" s="32" t="s">
        <v>52</v>
      </c>
      <c r="D66" s="32" t="s">
        <v>148</v>
      </c>
      <c r="E66" s="32" t="s">
        <v>98</v>
      </c>
      <c r="F66" s="53">
        <v>228</v>
      </c>
      <c r="G66" s="53">
        <v>237.5</v>
      </c>
      <c r="H66" s="53">
        <v>247.2</v>
      </c>
    </row>
    <row r="67" spans="1:8" ht="38.25" x14ac:dyDescent="0.2">
      <c r="A67" s="31" t="s">
        <v>370</v>
      </c>
      <c r="B67" s="15" t="s">
        <v>254</v>
      </c>
      <c r="C67" s="32" t="s">
        <v>52</v>
      </c>
      <c r="D67" s="41" t="s">
        <v>154</v>
      </c>
      <c r="E67" s="41"/>
      <c r="F67" s="54">
        <f>F69</f>
        <v>10.1</v>
      </c>
      <c r="G67" s="54">
        <f>G69</f>
        <v>10.5</v>
      </c>
      <c r="H67" s="54">
        <f>H69</f>
        <v>10.9</v>
      </c>
    </row>
    <row r="68" spans="1:8" ht="25.5" x14ac:dyDescent="0.2">
      <c r="A68" s="31"/>
      <c r="B68" s="36" t="s">
        <v>217</v>
      </c>
      <c r="C68" s="32" t="s">
        <v>52</v>
      </c>
      <c r="D68" s="41" t="s">
        <v>154</v>
      </c>
      <c r="E68" s="41" t="s">
        <v>102</v>
      </c>
      <c r="F68" s="54">
        <f>F69</f>
        <v>10.1</v>
      </c>
      <c r="G68" s="54">
        <f>G69</f>
        <v>10.5</v>
      </c>
      <c r="H68" s="54">
        <f>H69</f>
        <v>10.9</v>
      </c>
    </row>
    <row r="69" spans="1:8" ht="30.75" customHeight="1" x14ac:dyDescent="0.2">
      <c r="A69" s="31"/>
      <c r="B69" s="14" t="s">
        <v>129</v>
      </c>
      <c r="C69" s="32" t="s">
        <v>52</v>
      </c>
      <c r="D69" s="41" t="s">
        <v>154</v>
      </c>
      <c r="E69" s="41" t="s">
        <v>69</v>
      </c>
      <c r="F69" s="53">
        <v>10.1</v>
      </c>
      <c r="G69" s="53">
        <v>10.5</v>
      </c>
      <c r="H69" s="53">
        <v>10.9</v>
      </c>
    </row>
    <row r="70" spans="1:8" ht="57" customHeight="1" x14ac:dyDescent="0.2">
      <c r="A70" s="31" t="s">
        <v>371</v>
      </c>
      <c r="B70" s="14" t="s">
        <v>306</v>
      </c>
      <c r="C70" s="32" t="s">
        <v>52</v>
      </c>
      <c r="D70" s="41" t="s">
        <v>252</v>
      </c>
      <c r="E70" s="41"/>
      <c r="F70" s="53">
        <f>F71</f>
        <v>50</v>
      </c>
      <c r="G70" s="53">
        <f t="shared" ref="G70:H71" si="7">G71</f>
        <v>52.1</v>
      </c>
      <c r="H70" s="53">
        <f t="shared" si="7"/>
        <v>54.2</v>
      </c>
    </row>
    <row r="71" spans="1:8" ht="28.5" customHeight="1" x14ac:dyDescent="0.2">
      <c r="A71" s="31"/>
      <c r="B71" s="36" t="s">
        <v>217</v>
      </c>
      <c r="C71" s="32" t="s">
        <v>52</v>
      </c>
      <c r="D71" s="41" t="s">
        <v>252</v>
      </c>
      <c r="E71" s="41" t="s">
        <v>102</v>
      </c>
      <c r="F71" s="53">
        <f>F72</f>
        <v>50</v>
      </c>
      <c r="G71" s="53">
        <f t="shared" si="7"/>
        <v>52.1</v>
      </c>
      <c r="H71" s="53">
        <f t="shared" si="7"/>
        <v>54.2</v>
      </c>
    </row>
    <row r="72" spans="1:8" ht="33" customHeight="1" x14ac:dyDescent="0.2">
      <c r="A72" s="31"/>
      <c r="B72" s="14" t="s">
        <v>129</v>
      </c>
      <c r="C72" s="32" t="s">
        <v>52</v>
      </c>
      <c r="D72" s="41" t="s">
        <v>252</v>
      </c>
      <c r="E72" s="41" t="s">
        <v>69</v>
      </c>
      <c r="F72" s="53">
        <v>50</v>
      </c>
      <c r="G72" s="53">
        <v>52.1</v>
      </c>
      <c r="H72" s="53">
        <v>54.2</v>
      </c>
    </row>
    <row r="73" spans="1:8" s="21" customFormat="1" x14ac:dyDescent="0.2">
      <c r="A73" s="28" t="s">
        <v>26</v>
      </c>
      <c r="B73" s="29" t="s">
        <v>15</v>
      </c>
      <c r="C73" s="30" t="s">
        <v>9</v>
      </c>
      <c r="D73" s="30"/>
      <c r="E73" s="30"/>
      <c r="F73" s="52">
        <f>F74+F78</f>
        <v>220</v>
      </c>
      <c r="G73" s="52">
        <f>G74+G78</f>
        <v>229.20000000000002</v>
      </c>
      <c r="H73" s="52">
        <f>H74+H78</f>
        <v>238.50000000000003</v>
      </c>
    </row>
    <row r="74" spans="1:8" s="21" customFormat="1" x14ac:dyDescent="0.2">
      <c r="A74" s="28" t="s">
        <v>74</v>
      </c>
      <c r="B74" s="29" t="s">
        <v>215</v>
      </c>
      <c r="C74" s="30" t="s">
        <v>2</v>
      </c>
      <c r="D74" s="30"/>
      <c r="E74" s="30"/>
      <c r="F74" s="52">
        <f>F75</f>
        <v>70</v>
      </c>
      <c r="G74" s="52">
        <f>G75</f>
        <v>72.900000000000006</v>
      </c>
      <c r="H74" s="52">
        <f>H75</f>
        <v>75.900000000000006</v>
      </c>
    </row>
    <row r="75" spans="1:8" ht="69.75" customHeight="1" x14ac:dyDescent="0.2">
      <c r="A75" s="31" t="s">
        <v>29</v>
      </c>
      <c r="B75" s="15" t="s">
        <v>318</v>
      </c>
      <c r="C75" s="32" t="s">
        <v>2</v>
      </c>
      <c r="D75" s="32" t="s">
        <v>222</v>
      </c>
      <c r="E75" s="32"/>
      <c r="F75" s="53">
        <f t="shared" ref="F75" si="8">F77</f>
        <v>70</v>
      </c>
      <c r="G75" s="53">
        <f>G77</f>
        <v>72.900000000000006</v>
      </c>
      <c r="H75" s="53">
        <f>H77</f>
        <v>75.900000000000006</v>
      </c>
    </row>
    <row r="76" spans="1:8" ht="25.5" x14ac:dyDescent="0.2">
      <c r="A76" s="31"/>
      <c r="B76" s="36" t="s">
        <v>217</v>
      </c>
      <c r="C76" s="32" t="s">
        <v>2</v>
      </c>
      <c r="D76" s="32" t="s">
        <v>222</v>
      </c>
      <c r="E76" s="32" t="s">
        <v>102</v>
      </c>
      <c r="F76" s="53">
        <f>F77</f>
        <v>70</v>
      </c>
      <c r="G76" s="53">
        <f>G77</f>
        <v>72.900000000000006</v>
      </c>
      <c r="H76" s="53">
        <f>H77</f>
        <v>75.900000000000006</v>
      </c>
    </row>
    <row r="77" spans="1:8" ht="25.5" x14ac:dyDescent="0.2">
      <c r="A77" s="31"/>
      <c r="B77" s="14" t="s">
        <v>129</v>
      </c>
      <c r="C77" s="32" t="s">
        <v>2</v>
      </c>
      <c r="D77" s="32" t="s">
        <v>222</v>
      </c>
      <c r="E77" s="32" t="s">
        <v>69</v>
      </c>
      <c r="F77" s="53">
        <v>70</v>
      </c>
      <c r="G77" s="53">
        <v>72.900000000000006</v>
      </c>
      <c r="H77" s="53">
        <v>75.900000000000006</v>
      </c>
    </row>
    <row r="78" spans="1:8" s="21" customFormat="1" ht="25.5" x14ac:dyDescent="0.2">
      <c r="A78" s="28" t="s">
        <v>89</v>
      </c>
      <c r="B78" s="29" t="s">
        <v>168</v>
      </c>
      <c r="C78" s="30" t="s">
        <v>169</v>
      </c>
      <c r="D78" s="30"/>
      <c r="E78" s="30"/>
      <c r="F78" s="52">
        <f>F79+F82+F85</f>
        <v>150</v>
      </c>
      <c r="G78" s="52">
        <f>G79+G82+G85</f>
        <v>156.30000000000001</v>
      </c>
      <c r="H78" s="52">
        <f>H79+H82+H85</f>
        <v>162.60000000000002</v>
      </c>
    </row>
    <row r="79" spans="1:8" ht="70.5" customHeight="1" x14ac:dyDescent="0.2">
      <c r="A79" s="38" t="s">
        <v>90</v>
      </c>
      <c r="B79" s="14" t="s">
        <v>305</v>
      </c>
      <c r="C79" s="32" t="s">
        <v>169</v>
      </c>
      <c r="D79" s="32" t="s">
        <v>247</v>
      </c>
      <c r="E79" s="32"/>
      <c r="F79" s="53">
        <f>F80</f>
        <v>50</v>
      </c>
      <c r="G79" s="53">
        <f>G80</f>
        <v>52.1</v>
      </c>
      <c r="H79" s="53">
        <f>H81</f>
        <v>54.2</v>
      </c>
    </row>
    <row r="80" spans="1:8" ht="25.5" x14ac:dyDescent="0.2">
      <c r="A80" s="38"/>
      <c r="B80" s="36" t="s">
        <v>217</v>
      </c>
      <c r="C80" s="32" t="s">
        <v>169</v>
      </c>
      <c r="D80" s="32" t="s">
        <v>247</v>
      </c>
      <c r="E80" s="32" t="s">
        <v>102</v>
      </c>
      <c r="F80" s="53">
        <f>F81</f>
        <v>50</v>
      </c>
      <c r="G80" s="53">
        <f>G81</f>
        <v>52.1</v>
      </c>
      <c r="H80" s="53">
        <f>H81</f>
        <v>54.2</v>
      </c>
    </row>
    <row r="81" spans="1:8" ht="25.5" x14ac:dyDescent="0.2">
      <c r="A81" s="31"/>
      <c r="B81" s="14" t="s">
        <v>129</v>
      </c>
      <c r="C81" s="32" t="s">
        <v>169</v>
      </c>
      <c r="D81" s="32" t="s">
        <v>247</v>
      </c>
      <c r="E81" s="32" t="s">
        <v>69</v>
      </c>
      <c r="F81" s="53">
        <v>50</v>
      </c>
      <c r="G81" s="53">
        <v>52.1</v>
      </c>
      <c r="H81" s="53">
        <v>54.2</v>
      </c>
    </row>
    <row r="82" spans="1:8" ht="90" customHeight="1" x14ac:dyDescent="0.2">
      <c r="A82" s="31" t="s">
        <v>170</v>
      </c>
      <c r="B82" s="15" t="s">
        <v>298</v>
      </c>
      <c r="C82" s="32" t="s">
        <v>169</v>
      </c>
      <c r="D82" s="32" t="s">
        <v>248</v>
      </c>
      <c r="E82" s="32"/>
      <c r="F82" s="53">
        <f t="shared" ref="F82" si="9">F84</f>
        <v>50</v>
      </c>
      <c r="G82" s="53">
        <f>G84</f>
        <v>52.1</v>
      </c>
      <c r="H82" s="53">
        <f>H84</f>
        <v>54.2</v>
      </c>
    </row>
    <row r="83" spans="1:8" ht="25.5" x14ac:dyDescent="0.2">
      <c r="A83" s="31"/>
      <c r="B83" s="36" t="s">
        <v>217</v>
      </c>
      <c r="C83" s="32" t="s">
        <v>169</v>
      </c>
      <c r="D83" s="32" t="s">
        <v>248</v>
      </c>
      <c r="E83" s="32" t="s">
        <v>102</v>
      </c>
      <c r="F83" s="53">
        <f>F84</f>
        <v>50</v>
      </c>
      <c r="G83" s="53">
        <f>G84</f>
        <v>52.1</v>
      </c>
      <c r="H83" s="53">
        <f>H84</f>
        <v>54.2</v>
      </c>
    </row>
    <row r="84" spans="1:8" ht="25.5" x14ac:dyDescent="0.2">
      <c r="A84" s="31"/>
      <c r="B84" s="14" t="s">
        <v>129</v>
      </c>
      <c r="C84" s="32" t="s">
        <v>169</v>
      </c>
      <c r="D84" s="32" t="s">
        <v>248</v>
      </c>
      <c r="E84" s="32" t="s">
        <v>69</v>
      </c>
      <c r="F84" s="53">
        <v>50</v>
      </c>
      <c r="G84" s="53">
        <v>52.1</v>
      </c>
      <c r="H84" s="53">
        <v>54.2</v>
      </c>
    </row>
    <row r="85" spans="1:8" ht="81.75" customHeight="1" x14ac:dyDescent="0.2">
      <c r="A85" s="31" t="s">
        <v>198</v>
      </c>
      <c r="B85" s="15" t="s">
        <v>299</v>
      </c>
      <c r="C85" s="32" t="s">
        <v>169</v>
      </c>
      <c r="D85" s="32" t="s">
        <v>249</v>
      </c>
      <c r="E85" s="32"/>
      <c r="F85" s="55">
        <f t="shared" ref="F85" si="10">F87</f>
        <v>50</v>
      </c>
      <c r="G85" s="55">
        <f>G87</f>
        <v>52.1</v>
      </c>
      <c r="H85" s="55">
        <f>H87</f>
        <v>54.2</v>
      </c>
    </row>
    <row r="86" spans="1:8" ht="25.5" x14ac:dyDescent="0.2">
      <c r="A86" s="31"/>
      <c r="B86" s="36" t="s">
        <v>217</v>
      </c>
      <c r="C86" s="32" t="s">
        <v>169</v>
      </c>
      <c r="D86" s="32" t="s">
        <v>249</v>
      </c>
      <c r="E86" s="32" t="s">
        <v>102</v>
      </c>
      <c r="F86" s="55">
        <f>F87</f>
        <v>50</v>
      </c>
      <c r="G86" s="55">
        <f>G87</f>
        <v>52.1</v>
      </c>
      <c r="H86" s="55">
        <f>H87</f>
        <v>54.2</v>
      </c>
    </row>
    <row r="87" spans="1:8" ht="25.5" x14ac:dyDescent="0.2">
      <c r="A87" s="31"/>
      <c r="B87" s="14" t="s">
        <v>129</v>
      </c>
      <c r="C87" s="32" t="s">
        <v>169</v>
      </c>
      <c r="D87" s="32" t="s">
        <v>249</v>
      </c>
      <c r="E87" s="32" t="s">
        <v>69</v>
      </c>
      <c r="F87" s="53">
        <v>50</v>
      </c>
      <c r="G87" s="53">
        <v>52.1</v>
      </c>
      <c r="H87" s="53">
        <v>54.2</v>
      </c>
    </row>
    <row r="88" spans="1:8" s="21" customFormat="1" x14ac:dyDescent="0.2">
      <c r="A88" s="28" t="s">
        <v>35</v>
      </c>
      <c r="B88" s="29" t="s">
        <v>81</v>
      </c>
      <c r="C88" s="30" t="s">
        <v>84</v>
      </c>
      <c r="D88" s="30"/>
      <c r="E88" s="30"/>
      <c r="F88" s="52">
        <f>ROUND(F89+F97+F93,1)</f>
        <v>970</v>
      </c>
      <c r="G88" s="52">
        <f t="shared" ref="G88:H88" si="11">G89+G97+G93</f>
        <v>697.80000000000007</v>
      </c>
      <c r="H88" s="52">
        <f t="shared" si="11"/>
        <v>726.3</v>
      </c>
    </row>
    <row r="89" spans="1:8" s="21" customFormat="1" x14ac:dyDescent="0.2">
      <c r="A89" s="28" t="s">
        <v>30</v>
      </c>
      <c r="B89" s="29" t="s">
        <v>82</v>
      </c>
      <c r="C89" s="30" t="s">
        <v>83</v>
      </c>
      <c r="D89" s="30"/>
      <c r="E89" s="30"/>
      <c r="F89" s="52">
        <f>F90</f>
        <v>400</v>
      </c>
      <c r="G89" s="52">
        <f>G90</f>
        <v>416.6</v>
      </c>
      <c r="H89" s="52">
        <f>H90</f>
        <v>433.6</v>
      </c>
    </row>
    <row r="90" spans="1:8" ht="107.25" customHeight="1" x14ac:dyDescent="0.2">
      <c r="A90" s="31" t="s">
        <v>31</v>
      </c>
      <c r="B90" s="14" t="s">
        <v>308</v>
      </c>
      <c r="C90" s="32" t="s">
        <v>83</v>
      </c>
      <c r="D90" s="32" t="s">
        <v>281</v>
      </c>
      <c r="E90" s="32"/>
      <c r="F90" s="53">
        <f>F92</f>
        <v>400</v>
      </c>
      <c r="G90" s="53">
        <f>G92</f>
        <v>416.6</v>
      </c>
      <c r="H90" s="53">
        <f>H92</f>
        <v>433.6</v>
      </c>
    </row>
    <row r="91" spans="1:8" ht="30.75" customHeight="1" x14ac:dyDescent="0.2">
      <c r="A91" s="31"/>
      <c r="B91" s="14" t="s">
        <v>217</v>
      </c>
      <c r="C91" s="32" t="s">
        <v>83</v>
      </c>
      <c r="D91" s="32" t="s">
        <v>281</v>
      </c>
      <c r="E91" s="32" t="s">
        <v>102</v>
      </c>
      <c r="F91" s="53">
        <f>F92</f>
        <v>400</v>
      </c>
      <c r="G91" s="53">
        <f>G92</f>
        <v>416.6</v>
      </c>
      <c r="H91" s="53">
        <f>H92</f>
        <v>433.6</v>
      </c>
    </row>
    <row r="92" spans="1:8" ht="25.5" x14ac:dyDescent="0.2">
      <c r="A92" s="31"/>
      <c r="B92" s="34" t="s">
        <v>129</v>
      </c>
      <c r="C92" s="32" t="s">
        <v>83</v>
      </c>
      <c r="D92" s="32" t="s">
        <v>281</v>
      </c>
      <c r="E92" s="32" t="s">
        <v>69</v>
      </c>
      <c r="F92" s="53">
        <v>400</v>
      </c>
      <c r="G92" s="53">
        <v>416.6</v>
      </c>
      <c r="H92" s="53">
        <v>433.6</v>
      </c>
    </row>
    <row r="93" spans="1:8" s="21" customFormat="1" x14ac:dyDescent="0.2">
      <c r="A93" s="28" t="s">
        <v>164</v>
      </c>
      <c r="B93" s="29" t="s">
        <v>210</v>
      </c>
      <c r="C93" s="30" t="s">
        <v>209</v>
      </c>
      <c r="D93" s="30"/>
      <c r="E93" s="30"/>
      <c r="F93" s="52">
        <f>F94</f>
        <v>470</v>
      </c>
      <c r="G93" s="52">
        <f>G94</f>
        <v>229.1</v>
      </c>
      <c r="H93" s="52">
        <f>H94</f>
        <v>238.5</v>
      </c>
    </row>
    <row r="94" spans="1:8" ht="78" customHeight="1" x14ac:dyDescent="0.2">
      <c r="A94" s="31" t="s">
        <v>165</v>
      </c>
      <c r="B94" s="15" t="s">
        <v>309</v>
      </c>
      <c r="C94" s="32" t="s">
        <v>209</v>
      </c>
      <c r="D94" s="32" t="s">
        <v>282</v>
      </c>
      <c r="E94" s="32"/>
      <c r="F94" s="53">
        <f t="shared" ref="F94" si="12">F96</f>
        <v>470</v>
      </c>
      <c r="G94" s="53">
        <f>G96</f>
        <v>229.1</v>
      </c>
      <c r="H94" s="53">
        <f>H96</f>
        <v>238.5</v>
      </c>
    </row>
    <row r="95" spans="1:8" ht="25.5" x14ac:dyDescent="0.2">
      <c r="A95" s="31"/>
      <c r="B95" s="36" t="s">
        <v>217</v>
      </c>
      <c r="C95" s="32" t="s">
        <v>209</v>
      </c>
      <c r="D95" s="32" t="s">
        <v>282</v>
      </c>
      <c r="E95" s="32" t="s">
        <v>102</v>
      </c>
      <c r="F95" s="53">
        <f>F96</f>
        <v>470</v>
      </c>
      <c r="G95" s="53">
        <f>G96</f>
        <v>229.1</v>
      </c>
      <c r="H95" s="53">
        <f>H96</f>
        <v>238.5</v>
      </c>
    </row>
    <row r="96" spans="1:8" ht="25.5" x14ac:dyDescent="0.2">
      <c r="A96" s="31"/>
      <c r="B96" s="14" t="s">
        <v>129</v>
      </c>
      <c r="C96" s="32" t="s">
        <v>209</v>
      </c>
      <c r="D96" s="32" t="s">
        <v>282</v>
      </c>
      <c r="E96" s="32" t="s">
        <v>69</v>
      </c>
      <c r="F96" s="53">
        <f>220+250</f>
        <v>470</v>
      </c>
      <c r="G96" s="53">
        <v>229.1</v>
      </c>
      <c r="H96" s="53">
        <v>238.5</v>
      </c>
    </row>
    <row r="97" spans="1:9" s="21" customFormat="1" x14ac:dyDescent="0.2">
      <c r="A97" s="28" t="s">
        <v>214</v>
      </c>
      <c r="B97" s="29" t="s">
        <v>161</v>
      </c>
      <c r="C97" s="30" t="s">
        <v>160</v>
      </c>
      <c r="D97" s="30"/>
      <c r="E97" s="30"/>
      <c r="F97" s="52">
        <f>F98</f>
        <v>100</v>
      </c>
      <c r="G97" s="53">
        <f t="shared" ref="G97:H99" si="13">G98</f>
        <v>52.1</v>
      </c>
      <c r="H97" s="53">
        <f t="shared" si="13"/>
        <v>54.2</v>
      </c>
    </row>
    <row r="98" spans="1:9" ht="44.25" customHeight="1" x14ac:dyDescent="0.2">
      <c r="A98" s="31" t="s">
        <v>223</v>
      </c>
      <c r="B98" s="14" t="s">
        <v>304</v>
      </c>
      <c r="C98" s="32" t="s">
        <v>160</v>
      </c>
      <c r="D98" s="32" t="s">
        <v>202</v>
      </c>
      <c r="E98" s="32"/>
      <c r="F98" s="53">
        <f>F99</f>
        <v>100</v>
      </c>
      <c r="G98" s="53">
        <f t="shared" si="13"/>
        <v>52.1</v>
      </c>
      <c r="H98" s="53">
        <f t="shared" si="13"/>
        <v>54.2</v>
      </c>
    </row>
    <row r="99" spans="1:9" ht="25.5" x14ac:dyDescent="0.2">
      <c r="A99" s="31"/>
      <c r="B99" s="36" t="s">
        <v>217</v>
      </c>
      <c r="C99" s="32" t="s">
        <v>160</v>
      </c>
      <c r="D99" s="32" t="s">
        <v>202</v>
      </c>
      <c r="E99" s="32" t="s">
        <v>102</v>
      </c>
      <c r="F99" s="53">
        <f>F100</f>
        <v>100</v>
      </c>
      <c r="G99" s="53">
        <f t="shared" si="13"/>
        <v>52.1</v>
      </c>
      <c r="H99" s="53">
        <f t="shared" si="13"/>
        <v>54.2</v>
      </c>
    </row>
    <row r="100" spans="1:9" ht="25.5" x14ac:dyDescent="0.2">
      <c r="A100" s="31"/>
      <c r="B100" s="14" t="s">
        <v>129</v>
      </c>
      <c r="C100" s="32" t="s">
        <v>160</v>
      </c>
      <c r="D100" s="32" t="s">
        <v>202</v>
      </c>
      <c r="E100" s="32" t="s">
        <v>69</v>
      </c>
      <c r="F100" s="53">
        <f>50+50</f>
        <v>100</v>
      </c>
      <c r="G100" s="53">
        <v>52.1</v>
      </c>
      <c r="H100" s="53">
        <v>54.2</v>
      </c>
    </row>
    <row r="101" spans="1:9" s="21" customFormat="1" x14ac:dyDescent="0.2">
      <c r="A101" s="28" t="s">
        <v>36</v>
      </c>
      <c r="B101" s="29" t="s">
        <v>10</v>
      </c>
      <c r="C101" s="30" t="s">
        <v>11</v>
      </c>
      <c r="D101" s="30"/>
      <c r="E101" s="30"/>
      <c r="F101" s="52">
        <f>ROUND(F102+F135,1)</f>
        <v>129067.6</v>
      </c>
      <c r="G101" s="52">
        <f>G102+G135</f>
        <v>29918.400000000001</v>
      </c>
      <c r="H101" s="52">
        <f>H102+H135</f>
        <v>22488.400000000001</v>
      </c>
    </row>
    <row r="102" spans="1:9" s="21" customFormat="1" x14ac:dyDescent="0.2">
      <c r="A102" s="28" t="s">
        <v>32</v>
      </c>
      <c r="B102" s="29" t="s">
        <v>37</v>
      </c>
      <c r="C102" s="30" t="s">
        <v>38</v>
      </c>
      <c r="D102" s="30"/>
      <c r="E102" s="30"/>
      <c r="F102" s="52">
        <f>ROUND(F103+F132,1)</f>
        <v>118961.7</v>
      </c>
      <c r="G102" s="52">
        <f>G103+G132</f>
        <v>19633.2</v>
      </c>
      <c r="H102" s="52">
        <f>H103+H132</f>
        <v>11914.800000000001</v>
      </c>
    </row>
    <row r="103" spans="1:9" ht="86.25" customHeight="1" x14ac:dyDescent="0.2">
      <c r="A103" s="31"/>
      <c r="B103" s="15" t="s">
        <v>311</v>
      </c>
      <c r="C103" s="32" t="s">
        <v>38</v>
      </c>
      <c r="D103" s="32" t="s">
        <v>149</v>
      </c>
      <c r="E103" s="32"/>
      <c r="F103" s="53">
        <f>F104+F115+F120+F123+F126+F129</f>
        <v>116461.7</v>
      </c>
      <c r="G103" s="53">
        <f>G104+G115</f>
        <v>18133.2</v>
      </c>
      <c r="H103" s="53">
        <f>H104+H115</f>
        <v>10914.800000000001</v>
      </c>
      <c r="I103" s="33"/>
    </row>
    <row r="104" spans="1:9" ht="30.75" customHeight="1" x14ac:dyDescent="0.2">
      <c r="A104" s="31" t="s">
        <v>261</v>
      </c>
      <c r="B104" s="15" t="s">
        <v>207</v>
      </c>
      <c r="C104" s="32" t="s">
        <v>38</v>
      </c>
      <c r="D104" s="32" t="s">
        <v>283</v>
      </c>
      <c r="E104" s="32"/>
      <c r="F104" s="53">
        <f>F105+F107</f>
        <v>8999.9</v>
      </c>
      <c r="G104" s="53">
        <f t="shared" ref="G104:H104" si="14">G105+G107</f>
        <v>13262</v>
      </c>
      <c r="H104" s="53">
        <f t="shared" si="14"/>
        <v>9809.7000000000007</v>
      </c>
      <c r="I104" s="33"/>
    </row>
    <row r="105" spans="1:9" ht="25.5" x14ac:dyDescent="0.2">
      <c r="A105" s="31"/>
      <c r="B105" s="36" t="s">
        <v>217</v>
      </c>
      <c r="C105" s="32" t="s">
        <v>38</v>
      </c>
      <c r="D105" s="32" t="s">
        <v>283</v>
      </c>
      <c r="E105" s="32" t="s">
        <v>102</v>
      </c>
      <c r="F105" s="53">
        <f>F106</f>
        <v>8868.5</v>
      </c>
      <c r="G105" s="53">
        <f t="shared" ref="G105:H107" si="15">G106</f>
        <v>13262</v>
      </c>
      <c r="H105" s="53">
        <f t="shared" si="15"/>
        <v>9809.7000000000007</v>
      </c>
    </row>
    <row r="106" spans="1:9" ht="25.5" x14ac:dyDescent="0.2">
      <c r="A106" s="31"/>
      <c r="B106" s="14" t="s">
        <v>129</v>
      </c>
      <c r="C106" s="32" t="s">
        <v>38</v>
      </c>
      <c r="D106" s="32" t="s">
        <v>283</v>
      </c>
      <c r="E106" s="32" t="s">
        <v>69</v>
      </c>
      <c r="F106" s="53">
        <f>8999.9-131.4</f>
        <v>8868.5</v>
      </c>
      <c r="G106" s="53">
        <f>13262</f>
        <v>13262</v>
      </c>
      <c r="H106" s="53">
        <f>9809.7</f>
        <v>9809.7000000000007</v>
      </c>
      <c r="I106" s="33"/>
    </row>
    <row r="107" spans="1:9" x14ac:dyDescent="0.2">
      <c r="A107" s="31"/>
      <c r="B107" s="36" t="s">
        <v>107</v>
      </c>
      <c r="C107" s="32" t="s">
        <v>38</v>
      </c>
      <c r="D107" s="32" t="s">
        <v>283</v>
      </c>
      <c r="E107" s="32" t="s">
        <v>104</v>
      </c>
      <c r="F107" s="53">
        <f>F108</f>
        <v>131.4</v>
      </c>
      <c r="G107" s="53">
        <f t="shared" si="15"/>
        <v>0</v>
      </c>
      <c r="H107" s="53">
        <f t="shared" si="15"/>
        <v>0</v>
      </c>
    </row>
    <row r="108" spans="1:9" x14ac:dyDescent="0.2">
      <c r="A108" s="31"/>
      <c r="B108" s="14" t="s">
        <v>99</v>
      </c>
      <c r="C108" s="32" t="s">
        <v>38</v>
      </c>
      <c r="D108" s="32" t="s">
        <v>283</v>
      </c>
      <c r="E108" s="32" t="s">
        <v>98</v>
      </c>
      <c r="F108" s="53">
        <v>131.4</v>
      </c>
      <c r="G108" s="53">
        <v>0</v>
      </c>
      <c r="H108" s="53">
        <v>0</v>
      </c>
      <c r="I108" s="33"/>
    </row>
    <row r="109" spans="1:9" ht="38.25" hidden="1" x14ac:dyDescent="0.2">
      <c r="A109" s="31" t="s">
        <v>262</v>
      </c>
      <c r="B109" s="14" t="s">
        <v>274</v>
      </c>
      <c r="C109" s="32" t="s">
        <v>38</v>
      </c>
      <c r="D109" s="32" t="s">
        <v>275</v>
      </c>
      <c r="E109" s="32"/>
      <c r="F109" s="53">
        <f t="shared" ref="F109:H110" si="16">F110</f>
        <v>0</v>
      </c>
      <c r="G109" s="53">
        <f t="shared" si="16"/>
        <v>0</v>
      </c>
      <c r="H109" s="53">
        <f t="shared" si="16"/>
        <v>0</v>
      </c>
      <c r="I109" s="33"/>
    </row>
    <row r="110" spans="1:9" ht="25.5" hidden="1" x14ac:dyDescent="0.2">
      <c r="A110" s="31"/>
      <c r="B110" s="14" t="s">
        <v>276</v>
      </c>
      <c r="C110" s="32" t="s">
        <v>38</v>
      </c>
      <c r="D110" s="32" t="s">
        <v>275</v>
      </c>
      <c r="E110" s="32" t="s">
        <v>102</v>
      </c>
      <c r="F110" s="53">
        <f t="shared" si="16"/>
        <v>0</v>
      </c>
      <c r="G110" s="53">
        <f t="shared" si="16"/>
        <v>0</v>
      </c>
      <c r="H110" s="53">
        <f t="shared" si="16"/>
        <v>0</v>
      </c>
      <c r="I110" s="33"/>
    </row>
    <row r="111" spans="1:9" ht="25.5" hidden="1" x14ac:dyDescent="0.2">
      <c r="A111" s="31"/>
      <c r="B111" s="14" t="s">
        <v>129</v>
      </c>
      <c r="C111" s="32" t="s">
        <v>38</v>
      </c>
      <c r="D111" s="32" t="s">
        <v>275</v>
      </c>
      <c r="E111" s="32" t="s">
        <v>69</v>
      </c>
      <c r="F111" s="53">
        <v>0</v>
      </c>
      <c r="G111" s="53">
        <v>0</v>
      </c>
      <c r="H111" s="53">
        <v>0</v>
      </c>
      <c r="I111" s="33"/>
    </row>
    <row r="112" spans="1:9" ht="38.25" hidden="1" x14ac:dyDescent="0.2">
      <c r="A112" s="31" t="s">
        <v>314</v>
      </c>
      <c r="B112" s="14" t="s">
        <v>277</v>
      </c>
      <c r="C112" s="32" t="s">
        <v>38</v>
      </c>
      <c r="D112" s="32" t="s">
        <v>278</v>
      </c>
      <c r="E112" s="32"/>
      <c r="F112" s="53">
        <f t="shared" ref="F112:H113" si="17">F113</f>
        <v>0</v>
      </c>
      <c r="G112" s="53">
        <f t="shared" si="17"/>
        <v>0</v>
      </c>
      <c r="H112" s="53">
        <f t="shared" si="17"/>
        <v>0</v>
      </c>
      <c r="I112" s="33"/>
    </row>
    <row r="113" spans="1:9" ht="25.5" hidden="1" x14ac:dyDescent="0.2">
      <c r="A113" s="31"/>
      <c r="B113" s="14" t="s">
        <v>276</v>
      </c>
      <c r="C113" s="32" t="s">
        <v>38</v>
      </c>
      <c r="D113" s="32" t="s">
        <v>278</v>
      </c>
      <c r="E113" s="32" t="s">
        <v>102</v>
      </c>
      <c r="F113" s="53">
        <f t="shared" si="17"/>
        <v>0</v>
      </c>
      <c r="G113" s="53">
        <f t="shared" si="17"/>
        <v>0</v>
      </c>
      <c r="H113" s="53">
        <f t="shared" si="17"/>
        <v>0</v>
      </c>
      <c r="I113" s="33"/>
    </row>
    <row r="114" spans="1:9" ht="25.5" hidden="1" x14ac:dyDescent="0.2">
      <c r="A114" s="31"/>
      <c r="B114" s="14" t="s">
        <v>129</v>
      </c>
      <c r="C114" s="32" t="s">
        <v>38</v>
      </c>
      <c r="D114" s="32" t="s">
        <v>278</v>
      </c>
      <c r="E114" s="32" t="s">
        <v>69</v>
      </c>
      <c r="F114" s="53">
        <v>0</v>
      </c>
      <c r="G114" s="53">
        <v>0</v>
      </c>
      <c r="H114" s="53">
        <v>0</v>
      </c>
      <c r="I114" s="33"/>
    </row>
    <row r="115" spans="1:9" ht="25.5" x14ac:dyDescent="0.2">
      <c r="A115" s="31" t="s">
        <v>262</v>
      </c>
      <c r="B115" s="15" t="s">
        <v>208</v>
      </c>
      <c r="C115" s="32" t="s">
        <v>38</v>
      </c>
      <c r="D115" s="32" t="s">
        <v>284</v>
      </c>
      <c r="E115" s="32"/>
      <c r="F115" s="53">
        <f>F116+F118</f>
        <v>14827.400000000001</v>
      </c>
      <c r="G115" s="53">
        <f>G116</f>
        <v>4871.2</v>
      </c>
      <c r="H115" s="53">
        <f>H116</f>
        <v>1105.0999999999999</v>
      </c>
    </row>
    <row r="116" spans="1:9" ht="25.5" x14ac:dyDescent="0.2">
      <c r="A116" s="31"/>
      <c r="B116" s="36" t="s">
        <v>217</v>
      </c>
      <c r="C116" s="32" t="s">
        <v>38</v>
      </c>
      <c r="D116" s="32" t="s">
        <v>284</v>
      </c>
      <c r="E116" s="32" t="s">
        <v>102</v>
      </c>
      <c r="F116" s="53">
        <f>F117</f>
        <v>12629.6</v>
      </c>
      <c r="G116" s="53">
        <f>G117</f>
        <v>4871.2</v>
      </c>
      <c r="H116" s="53">
        <f>H117</f>
        <v>1105.0999999999999</v>
      </c>
    </row>
    <row r="117" spans="1:9" ht="25.5" x14ac:dyDescent="0.2">
      <c r="A117" s="31"/>
      <c r="B117" s="14" t="s">
        <v>129</v>
      </c>
      <c r="C117" s="32" t="s">
        <v>38</v>
      </c>
      <c r="D117" s="32" t="s">
        <v>284</v>
      </c>
      <c r="E117" s="32" t="s">
        <v>69</v>
      </c>
      <c r="F117" s="53">
        <v>12629.6</v>
      </c>
      <c r="G117" s="53">
        <f>7371.2-2500</f>
        <v>4871.2</v>
      </c>
      <c r="H117" s="53">
        <f>5905-4800+0.1</f>
        <v>1105.0999999999999</v>
      </c>
    </row>
    <row r="118" spans="1:9" x14ac:dyDescent="0.2">
      <c r="A118" s="31"/>
      <c r="B118" s="36" t="s">
        <v>107</v>
      </c>
      <c r="C118" s="32" t="s">
        <v>38</v>
      </c>
      <c r="D118" s="32" t="s">
        <v>284</v>
      </c>
      <c r="E118" s="32" t="s">
        <v>104</v>
      </c>
      <c r="F118" s="53">
        <f>F119</f>
        <v>2197.8000000000002</v>
      </c>
      <c r="G118" s="53">
        <v>0</v>
      </c>
      <c r="H118" s="53">
        <v>0</v>
      </c>
    </row>
    <row r="119" spans="1:9" x14ac:dyDescent="0.2">
      <c r="A119" s="31"/>
      <c r="B119" s="14" t="s">
        <v>99</v>
      </c>
      <c r="C119" s="32" t="s">
        <v>38</v>
      </c>
      <c r="D119" s="32" t="s">
        <v>284</v>
      </c>
      <c r="E119" s="32" t="s">
        <v>98</v>
      </c>
      <c r="F119" s="53">
        <v>2197.8000000000002</v>
      </c>
      <c r="G119" s="53">
        <v>0</v>
      </c>
      <c r="H119" s="53">
        <v>0</v>
      </c>
    </row>
    <row r="120" spans="1:9" s="64" customFormat="1" ht="46.5" customHeight="1" x14ac:dyDescent="0.2">
      <c r="A120" s="31" t="s">
        <v>314</v>
      </c>
      <c r="B120" s="14" t="s">
        <v>274</v>
      </c>
      <c r="C120" s="32" t="s">
        <v>38</v>
      </c>
      <c r="D120" s="32" t="s">
        <v>275</v>
      </c>
      <c r="E120" s="32"/>
      <c r="F120" s="53">
        <f t="shared" ref="F120:H121" si="18">F121</f>
        <v>52477.599999999999</v>
      </c>
      <c r="G120" s="75">
        <f t="shared" si="18"/>
        <v>0</v>
      </c>
      <c r="H120" s="75">
        <f t="shared" si="18"/>
        <v>0</v>
      </c>
      <c r="I120" s="63"/>
    </row>
    <row r="121" spans="1:9" s="64" customFormat="1" ht="25.5" x14ac:dyDescent="0.2">
      <c r="A121" s="31"/>
      <c r="B121" s="14" t="s">
        <v>276</v>
      </c>
      <c r="C121" s="32" t="s">
        <v>38</v>
      </c>
      <c r="D121" s="32" t="s">
        <v>275</v>
      </c>
      <c r="E121" s="32" t="s">
        <v>102</v>
      </c>
      <c r="F121" s="53">
        <f t="shared" si="18"/>
        <v>52477.599999999999</v>
      </c>
      <c r="G121" s="75">
        <f t="shared" si="18"/>
        <v>0</v>
      </c>
      <c r="H121" s="75">
        <f t="shared" si="18"/>
        <v>0</v>
      </c>
      <c r="I121" s="63"/>
    </row>
    <row r="122" spans="1:9" s="64" customFormat="1" ht="25.5" x14ac:dyDescent="0.2">
      <c r="A122" s="31"/>
      <c r="B122" s="14" t="s">
        <v>129</v>
      </c>
      <c r="C122" s="32" t="s">
        <v>38</v>
      </c>
      <c r="D122" s="32" t="s">
        <v>275</v>
      </c>
      <c r="E122" s="32" t="s">
        <v>69</v>
      </c>
      <c r="F122" s="53">
        <v>52477.599999999999</v>
      </c>
      <c r="G122" s="75">
        <v>0</v>
      </c>
      <c r="H122" s="75">
        <v>0</v>
      </c>
      <c r="I122" s="63"/>
    </row>
    <row r="123" spans="1:9" s="64" customFormat="1" ht="44.25" customHeight="1" x14ac:dyDescent="0.2">
      <c r="A123" s="31" t="s">
        <v>351</v>
      </c>
      <c r="B123" s="14" t="s">
        <v>277</v>
      </c>
      <c r="C123" s="32" t="s">
        <v>38</v>
      </c>
      <c r="D123" s="32" t="s">
        <v>278</v>
      </c>
      <c r="E123" s="32"/>
      <c r="F123" s="53">
        <f t="shared" ref="F123:H124" si="19">F124</f>
        <v>2762.1</v>
      </c>
      <c r="G123" s="75">
        <f t="shared" si="19"/>
        <v>0</v>
      </c>
      <c r="H123" s="75">
        <f t="shared" si="19"/>
        <v>0</v>
      </c>
      <c r="I123" s="63"/>
    </row>
    <row r="124" spans="1:9" s="64" customFormat="1" ht="25.5" x14ac:dyDescent="0.2">
      <c r="A124" s="31"/>
      <c r="B124" s="14" t="s">
        <v>276</v>
      </c>
      <c r="C124" s="32" t="s">
        <v>38</v>
      </c>
      <c r="D124" s="32" t="s">
        <v>278</v>
      </c>
      <c r="E124" s="32" t="s">
        <v>102</v>
      </c>
      <c r="F124" s="53">
        <f>F125</f>
        <v>2762.1</v>
      </c>
      <c r="G124" s="75">
        <f t="shared" si="19"/>
        <v>0</v>
      </c>
      <c r="H124" s="75">
        <f t="shared" si="19"/>
        <v>0</v>
      </c>
      <c r="I124" s="63"/>
    </row>
    <row r="125" spans="1:9" s="64" customFormat="1" ht="25.5" x14ac:dyDescent="0.2">
      <c r="A125" s="31"/>
      <c r="B125" s="14" t="s">
        <v>129</v>
      </c>
      <c r="C125" s="32" t="s">
        <v>38</v>
      </c>
      <c r="D125" s="32" t="s">
        <v>278</v>
      </c>
      <c r="E125" s="32" t="s">
        <v>69</v>
      </c>
      <c r="F125" s="53">
        <v>2762.1</v>
      </c>
      <c r="G125" s="75">
        <v>0</v>
      </c>
      <c r="H125" s="75">
        <v>0</v>
      </c>
      <c r="I125" s="63"/>
    </row>
    <row r="126" spans="1:9" s="64" customFormat="1" ht="45" customHeight="1" x14ac:dyDescent="0.2">
      <c r="A126" s="31" t="s">
        <v>356</v>
      </c>
      <c r="B126" s="14" t="s">
        <v>354</v>
      </c>
      <c r="C126" s="32" t="s">
        <v>38</v>
      </c>
      <c r="D126" s="32" t="s">
        <v>352</v>
      </c>
      <c r="E126" s="32"/>
      <c r="F126" s="53">
        <f t="shared" ref="F126:H127" si="20">F127</f>
        <v>35524.9</v>
      </c>
      <c r="G126" s="75">
        <f t="shared" si="20"/>
        <v>0</v>
      </c>
      <c r="H126" s="75">
        <f t="shared" si="20"/>
        <v>0</v>
      </c>
      <c r="I126" s="63"/>
    </row>
    <row r="127" spans="1:9" s="64" customFormat="1" ht="25.5" x14ac:dyDescent="0.2">
      <c r="A127" s="31"/>
      <c r="B127" s="14" t="s">
        <v>276</v>
      </c>
      <c r="C127" s="32" t="s">
        <v>38</v>
      </c>
      <c r="D127" s="32" t="s">
        <v>352</v>
      </c>
      <c r="E127" s="32" t="s">
        <v>102</v>
      </c>
      <c r="F127" s="53">
        <f t="shared" si="20"/>
        <v>35524.9</v>
      </c>
      <c r="G127" s="75">
        <f t="shared" si="20"/>
        <v>0</v>
      </c>
      <c r="H127" s="75">
        <f t="shared" si="20"/>
        <v>0</v>
      </c>
      <c r="I127" s="63"/>
    </row>
    <row r="128" spans="1:9" s="64" customFormat="1" ht="25.5" x14ac:dyDescent="0.2">
      <c r="A128" s="31"/>
      <c r="B128" s="14" t="s">
        <v>129</v>
      </c>
      <c r="C128" s="32" t="s">
        <v>38</v>
      </c>
      <c r="D128" s="32" t="s">
        <v>352</v>
      </c>
      <c r="E128" s="32" t="s">
        <v>69</v>
      </c>
      <c r="F128" s="53">
        <v>35524.9</v>
      </c>
      <c r="G128" s="75">
        <v>0</v>
      </c>
      <c r="H128" s="75">
        <v>0</v>
      </c>
      <c r="I128" s="63"/>
    </row>
    <row r="129" spans="1:9" s="64" customFormat="1" ht="44.25" customHeight="1" x14ac:dyDescent="0.2">
      <c r="A129" s="31" t="s">
        <v>357</v>
      </c>
      <c r="B129" s="14" t="s">
        <v>355</v>
      </c>
      <c r="C129" s="32" t="s">
        <v>38</v>
      </c>
      <c r="D129" s="32" t="s">
        <v>353</v>
      </c>
      <c r="E129" s="32"/>
      <c r="F129" s="53">
        <f t="shared" ref="F129:H130" si="21">F130</f>
        <v>1869.8</v>
      </c>
      <c r="G129" s="75">
        <f t="shared" si="21"/>
        <v>0</v>
      </c>
      <c r="H129" s="75">
        <f t="shared" si="21"/>
        <v>0</v>
      </c>
      <c r="I129" s="63"/>
    </row>
    <row r="130" spans="1:9" s="64" customFormat="1" ht="25.5" x14ac:dyDescent="0.2">
      <c r="A130" s="31"/>
      <c r="B130" s="14" t="s">
        <v>276</v>
      </c>
      <c r="C130" s="32" t="s">
        <v>38</v>
      </c>
      <c r="D130" s="32" t="s">
        <v>353</v>
      </c>
      <c r="E130" s="32" t="s">
        <v>102</v>
      </c>
      <c r="F130" s="53">
        <f>F131</f>
        <v>1869.8</v>
      </c>
      <c r="G130" s="75">
        <f t="shared" si="21"/>
        <v>0</v>
      </c>
      <c r="H130" s="75">
        <f t="shared" si="21"/>
        <v>0</v>
      </c>
      <c r="I130" s="63"/>
    </row>
    <row r="131" spans="1:9" s="64" customFormat="1" ht="25.5" x14ac:dyDescent="0.2">
      <c r="A131" s="31"/>
      <c r="B131" s="14" t="s">
        <v>129</v>
      </c>
      <c r="C131" s="32" t="s">
        <v>38</v>
      </c>
      <c r="D131" s="32" t="s">
        <v>353</v>
      </c>
      <c r="E131" s="32" t="s">
        <v>69</v>
      </c>
      <c r="F131" s="53">
        <v>1869.8</v>
      </c>
      <c r="G131" s="75">
        <v>0</v>
      </c>
      <c r="H131" s="75">
        <v>0</v>
      </c>
      <c r="I131" s="63"/>
    </row>
    <row r="132" spans="1:9" ht="63.75" customHeight="1" x14ac:dyDescent="0.2">
      <c r="A132" s="31" t="s">
        <v>358</v>
      </c>
      <c r="B132" s="15" t="s">
        <v>310</v>
      </c>
      <c r="C132" s="32" t="s">
        <v>38</v>
      </c>
      <c r="D132" s="32" t="s">
        <v>285</v>
      </c>
      <c r="E132" s="32"/>
      <c r="F132" s="53">
        <f>F134</f>
        <v>2500</v>
      </c>
      <c r="G132" s="53">
        <f>G134</f>
        <v>1500</v>
      </c>
      <c r="H132" s="53">
        <f>H134</f>
        <v>1000</v>
      </c>
    </row>
    <row r="133" spans="1:9" ht="25.5" x14ac:dyDescent="0.2">
      <c r="A133" s="31"/>
      <c r="B133" s="36" t="s">
        <v>217</v>
      </c>
      <c r="C133" s="32" t="s">
        <v>38</v>
      </c>
      <c r="D133" s="32" t="s">
        <v>285</v>
      </c>
      <c r="E133" s="32" t="s">
        <v>102</v>
      </c>
      <c r="F133" s="53">
        <f>F134</f>
        <v>2500</v>
      </c>
      <c r="G133" s="53">
        <f>G134</f>
        <v>1500</v>
      </c>
      <c r="H133" s="53">
        <f>H134</f>
        <v>1000</v>
      </c>
    </row>
    <row r="134" spans="1:9" ht="25.5" x14ac:dyDescent="0.2">
      <c r="A134" s="31"/>
      <c r="B134" s="14" t="s">
        <v>129</v>
      </c>
      <c r="C134" s="32" t="s">
        <v>38</v>
      </c>
      <c r="D134" s="32" t="s">
        <v>285</v>
      </c>
      <c r="E134" s="32" t="s">
        <v>69</v>
      </c>
      <c r="F134" s="53">
        <f>2000+500</f>
        <v>2500</v>
      </c>
      <c r="G134" s="53">
        <v>1500</v>
      </c>
      <c r="H134" s="53">
        <v>1000</v>
      </c>
    </row>
    <row r="135" spans="1:9" s="21" customFormat="1" x14ac:dyDescent="0.2">
      <c r="A135" s="28" t="s">
        <v>322</v>
      </c>
      <c r="B135" s="29" t="s">
        <v>320</v>
      </c>
      <c r="C135" s="30" t="s">
        <v>321</v>
      </c>
      <c r="D135" s="30"/>
      <c r="E135" s="30"/>
      <c r="F135" s="52">
        <f>F136</f>
        <v>10105.9</v>
      </c>
      <c r="G135" s="52">
        <f>G136</f>
        <v>10285.200000000001</v>
      </c>
      <c r="H135" s="52">
        <f>H136</f>
        <v>10573.599999999999</v>
      </c>
    </row>
    <row r="136" spans="1:9" ht="25.5" x14ac:dyDescent="0.2">
      <c r="A136" s="31" t="s">
        <v>323</v>
      </c>
      <c r="B136" s="14" t="s">
        <v>193</v>
      </c>
      <c r="C136" s="32" t="s">
        <v>321</v>
      </c>
      <c r="D136" s="32" t="s">
        <v>359</v>
      </c>
      <c r="E136" s="32"/>
      <c r="F136" s="53">
        <f>F137+F139</f>
        <v>10105.9</v>
      </c>
      <c r="G136" s="53">
        <f>G137+G139</f>
        <v>10285.200000000001</v>
      </c>
      <c r="H136" s="53">
        <f>H137+H139</f>
        <v>10573.599999999999</v>
      </c>
    </row>
    <row r="137" spans="1:9" ht="54" customHeight="1" x14ac:dyDescent="0.2">
      <c r="A137" s="31"/>
      <c r="B137" s="14" t="s">
        <v>134</v>
      </c>
      <c r="C137" s="32" t="s">
        <v>321</v>
      </c>
      <c r="D137" s="32" t="s">
        <v>359</v>
      </c>
      <c r="E137" s="32" t="s">
        <v>103</v>
      </c>
      <c r="F137" s="53">
        <f>F138</f>
        <v>9725.9</v>
      </c>
      <c r="G137" s="53">
        <f>G138</f>
        <v>10007.5</v>
      </c>
      <c r="H137" s="53">
        <f>H138</f>
        <v>10415.799999999999</v>
      </c>
    </row>
    <row r="138" spans="1:9" x14ac:dyDescent="0.2">
      <c r="A138" s="31"/>
      <c r="B138" s="34" t="s">
        <v>196</v>
      </c>
      <c r="C138" s="32" t="s">
        <v>321</v>
      </c>
      <c r="D138" s="32" t="s">
        <v>359</v>
      </c>
      <c r="E138" s="32" t="s">
        <v>195</v>
      </c>
      <c r="F138" s="53">
        <v>9725.9</v>
      </c>
      <c r="G138" s="53">
        <v>10007.5</v>
      </c>
      <c r="H138" s="53">
        <v>10415.799999999999</v>
      </c>
    </row>
    <row r="139" spans="1:9" ht="25.5" x14ac:dyDescent="0.2">
      <c r="A139" s="31"/>
      <c r="B139" s="36" t="s">
        <v>217</v>
      </c>
      <c r="C139" s="32" t="s">
        <v>321</v>
      </c>
      <c r="D139" s="32" t="s">
        <v>359</v>
      </c>
      <c r="E139" s="32" t="s">
        <v>102</v>
      </c>
      <c r="F139" s="53">
        <f>F140</f>
        <v>380</v>
      </c>
      <c r="G139" s="53">
        <f>G140</f>
        <v>277.7</v>
      </c>
      <c r="H139" s="53">
        <f>H140</f>
        <v>157.80000000000001</v>
      </c>
    </row>
    <row r="140" spans="1:9" ht="25.5" x14ac:dyDescent="0.2">
      <c r="A140" s="31"/>
      <c r="B140" s="14" t="s">
        <v>129</v>
      </c>
      <c r="C140" s="32" t="s">
        <v>321</v>
      </c>
      <c r="D140" s="32" t="s">
        <v>359</v>
      </c>
      <c r="E140" s="32" t="s">
        <v>69</v>
      </c>
      <c r="F140" s="53">
        <v>380</v>
      </c>
      <c r="G140" s="53">
        <v>277.7</v>
      </c>
      <c r="H140" s="53">
        <v>157.80000000000001</v>
      </c>
    </row>
    <row r="141" spans="1:9" x14ac:dyDescent="0.2">
      <c r="A141" s="28" t="s">
        <v>329</v>
      </c>
      <c r="B141" s="29" t="s">
        <v>176</v>
      </c>
      <c r="C141" s="30" t="s">
        <v>177</v>
      </c>
      <c r="D141" s="30"/>
      <c r="E141" s="30"/>
      <c r="F141" s="52">
        <f>F142</f>
        <v>50</v>
      </c>
      <c r="G141" s="52">
        <f t="shared" ref="G141:H144" si="22">G142</f>
        <v>52.1</v>
      </c>
      <c r="H141" s="52">
        <f t="shared" si="22"/>
        <v>54.2</v>
      </c>
    </row>
    <row r="142" spans="1:9" s="21" customFormat="1" x14ac:dyDescent="0.2">
      <c r="A142" s="28" t="s">
        <v>330</v>
      </c>
      <c r="B142" s="29" t="s">
        <v>178</v>
      </c>
      <c r="C142" s="30" t="s">
        <v>179</v>
      </c>
      <c r="D142" s="30"/>
      <c r="E142" s="30"/>
      <c r="F142" s="52">
        <f>F143</f>
        <v>50</v>
      </c>
      <c r="G142" s="52">
        <f t="shared" si="22"/>
        <v>52.1</v>
      </c>
      <c r="H142" s="52">
        <f t="shared" si="22"/>
        <v>54.2</v>
      </c>
    </row>
    <row r="143" spans="1:9" ht="75" customHeight="1" x14ac:dyDescent="0.2">
      <c r="A143" s="31" t="s">
        <v>331</v>
      </c>
      <c r="B143" s="14" t="s">
        <v>301</v>
      </c>
      <c r="C143" s="32" t="s">
        <v>179</v>
      </c>
      <c r="D143" s="32" t="s">
        <v>250</v>
      </c>
      <c r="E143" s="32"/>
      <c r="F143" s="53">
        <f>F144</f>
        <v>50</v>
      </c>
      <c r="G143" s="53">
        <f t="shared" si="22"/>
        <v>52.1</v>
      </c>
      <c r="H143" s="53">
        <f t="shared" si="22"/>
        <v>54.2</v>
      </c>
    </row>
    <row r="144" spans="1:9" ht="25.5" x14ac:dyDescent="0.2">
      <c r="A144" s="31"/>
      <c r="B144" s="36" t="s">
        <v>217</v>
      </c>
      <c r="C144" s="32" t="s">
        <v>179</v>
      </c>
      <c r="D144" s="32" t="s">
        <v>250</v>
      </c>
      <c r="E144" s="32" t="s">
        <v>102</v>
      </c>
      <c r="F144" s="53">
        <f>F145</f>
        <v>50</v>
      </c>
      <c r="G144" s="53">
        <f t="shared" si="22"/>
        <v>52.1</v>
      </c>
      <c r="H144" s="53">
        <f t="shared" si="22"/>
        <v>54.2</v>
      </c>
    </row>
    <row r="145" spans="1:8" ht="25.5" x14ac:dyDescent="0.2">
      <c r="A145" s="31"/>
      <c r="B145" s="14" t="s">
        <v>129</v>
      </c>
      <c r="C145" s="32" t="s">
        <v>179</v>
      </c>
      <c r="D145" s="32" t="s">
        <v>250</v>
      </c>
      <c r="E145" s="32" t="s">
        <v>69</v>
      </c>
      <c r="F145" s="53">
        <v>50</v>
      </c>
      <c r="G145" s="53">
        <v>52.1</v>
      </c>
      <c r="H145" s="53">
        <v>54.2</v>
      </c>
    </row>
    <row r="146" spans="1:8" s="21" customFormat="1" x14ac:dyDescent="0.2">
      <c r="A146" s="28" t="s">
        <v>25</v>
      </c>
      <c r="B146" s="29" t="s">
        <v>12</v>
      </c>
      <c r="C146" s="30" t="s">
        <v>3</v>
      </c>
      <c r="D146" s="30"/>
      <c r="E146" s="30"/>
      <c r="F146" s="52">
        <f>F151+F147</f>
        <v>300</v>
      </c>
      <c r="G146" s="52">
        <f>G151+G147</f>
        <v>194.79999999999998</v>
      </c>
      <c r="H146" s="52">
        <f>H151+H147</f>
        <v>224.3</v>
      </c>
    </row>
    <row r="147" spans="1:8" s="21" customFormat="1" x14ac:dyDescent="0.2">
      <c r="A147" s="28" t="s">
        <v>187</v>
      </c>
      <c r="B147" s="29" t="s">
        <v>78</v>
      </c>
      <c r="C147" s="30" t="s">
        <v>77</v>
      </c>
      <c r="D147" s="30"/>
      <c r="E147" s="30"/>
      <c r="F147" s="52">
        <f>F148</f>
        <v>220</v>
      </c>
      <c r="G147" s="52">
        <f>G148</f>
        <v>142.69999999999999</v>
      </c>
      <c r="H147" s="52">
        <f>H148</f>
        <v>170.1</v>
      </c>
    </row>
    <row r="148" spans="1:8" ht="58.5" customHeight="1" x14ac:dyDescent="0.2">
      <c r="A148" s="31" t="s">
        <v>27</v>
      </c>
      <c r="B148" s="14" t="s">
        <v>135</v>
      </c>
      <c r="C148" s="32" t="s">
        <v>77</v>
      </c>
      <c r="D148" s="32" t="s">
        <v>150</v>
      </c>
      <c r="E148" s="32"/>
      <c r="F148" s="53">
        <f>F150</f>
        <v>220</v>
      </c>
      <c r="G148" s="53">
        <f>G150</f>
        <v>142.69999999999999</v>
      </c>
      <c r="H148" s="53">
        <f>H150</f>
        <v>170.1</v>
      </c>
    </row>
    <row r="149" spans="1:8" ht="25.5" x14ac:dyDescent="0.2">
      <c r="A149" s="31"/>
      <c r="B149" s="36" t="s">
        <v>217</v>
      </c>
      <c r="C149" s="32" t="s">
        <v>77</v>
      </c>
      <c r="D149" s="32" t="s">
        <v>150</v>
      </c>
      <c r="E149" s="32" t="s">
        <v>102</v>
      </c>
      <c r="F149" s="53">
        <f>F150</f>
        <v>220</v>
      </c>
      <c r="G149" s="53">
        <f>G150</f>
        <v>142.69999999999999</v>
      </c>
      <c r="H149" s="53">
        <f>H150</f>
        <v>170.1</v>
      </c>
    </row>
    <row r="150" spans="1:8" ht="25.5" x14ac:dyDescent="0.2">
      <c r="A150" s="31"/>
      <c r="B150" s="14" t="s">
        <v>129</v>
      </c>
      <c r="C150" s="32" t="s">
        <v>77</v>
      </c>
      <c r="D150" s="32" t="s">
        <v>150</v>
      </c>
      <c r="E150" s="32" t="s">
        <v>69</v>
      </c>
      <c r="F150" s="53">
        <f>120+100</f>
        <v>220</v>
      </c>
      <c r="G150" s="53">
        <v>142.69999999999999</v>
      </c>
      <c r="H150" s="53">
        <v>170.1</v>
      </c>
    </row>
    <row r="151" spans="1:8" s="21" customFormat="1" x14ac:dyDescent="0.2">
      <c r="A151" s="28" t="s">
        <v>333</v>
      </c>
      <c r="B151" s="48" t="s">
        <v>167</v>
      </c>
      <c r="C151" s="30" t="s">
        <v>166</v>
      </c>
      <c r="D151" s="30"/>
      <c r="E151" s="30"/>
      <c r="F151" s="52">
        <f>F152</f>
        <v>80</v>
      </c>
      <c r="G151" s="52">
        <f>G152</f>
        <v>52.1</v>
      </c>
      <c r="H151" s="52">
        <f>H152</f>
        <v>54.2</v>
      </c>
    </row>
    <row r="152" spans="1:8" ht="57" customHeight="1" x14ac:dyDescent="0.2">
      <c r="A152" s="31" t="s">
        <v>332</v>
      </c>
      <c r="B152" s="15" t="s">
        <v>303</v>
      </c>
      <c r="C152" s="32" t="s">
        <v>166</v>
      </c>
      <c r="D152" s="32" t="s">
        <v>221</v>
      </c>
      <c r="E152" s="32"/>
      <c r="F152" s="53">
        <f t="shared" ref="F152" si="23">F154</f>
        <v>80</v>
      </c>
      <c r="G152" s="53">
        <f>G154</f>
        <v>52.1</v>
      </c>
      <c r="H152" s="53">
        <f>H154</f>
        <v>54.2</v>
      </c>
    </row>
    <row r="153" spans="1:8" ht="25.5" x14ac:dyDescent="0.2">
      <c r="A153" s="31"/>
      <c r="B153" s="36" t="s">
        <v>217</v>
      </c>
      <c r="C153" s="32" t="s">
        <v>166</v>
      </c>
      <c r="D153" s="32" t="s">
        <v>221</v>
      </c>
      <c r="E153" s="32" t="s">
        <v>102</v>
      </c>
      <c r="F153" s="53">
        <f>F154</f>
        <v>80</v>
      </c>
      <c r="G153" s="53">
        <f>G154</f>
        <v>52.1</v>
      </c>
      <c r="H153" s="53">
        <f>H154</f>
        <v>54.2</v>
      </c>
    </row>
    <row r="154" spans="1:8" ht="25.5" x14ac:dyDescent="0.2">
      <c r="A154" s="31"/>
      <c r="B154" s="14" t="s">
        <v>129</v>
      </c>
      <c r="C154" s="32" t="s">
        <v>166</v>
      </c>
      <c r="D154" s="32" t="s">
        <v>221</v>
      </c>
      <c r="E154" s="32" t="s">
        <v>69</v>
      </c>
      <c r="F154" s="53">
        <f>50+30</f>
        <v>80</v>
      </c>
      <c r="G154" s="53">
        <v>52.1</v>
      </c>
      <c r="H154" s="53">
        <v>54.2</v>
      </c>
    </row>
    <row r="155" spans="1:8" s="21" customFormat="1" x14ac:dyDescent="0.2">
      <c r="A155" s="28" t="s">
        <v>20</v>
      </c>
      <c r="B155" s="29" t="s">
        <v>62</v>
      </c>
      <c r="C155" s="30" t="s">
        <v>4</v>
      </c>
      <c r="D155" s="30"/>
      <c r="E155" s="30"/>
      <c r="F155" s="52">
        <f>F156+F163</f>
        <v>6915.7</v>
      </c>
      <c r="G155" s="52">
        <f>G156+G163</f>
        <v>5203.4000000000005</v>
      </c>
      <c r="H155" s="52">
        <f>H156+H163</f>
        <v>5415.7</v>
      </c>
    </row>
    <row r="156" spans="1:8" s="21" customFormat="1" x14ac:dyDescent="0.2">
      <c r="A156" s="28" t="s">
        <v>334</v>
      </c>
      <c r="B156" s="48" t="s">
        <v>16</v>
      </c>
      <c r="C156" s="30" t="s">
        <v>17</v>
      </c>
      <c r="D156" s="30"/>
      <c r="E156" s="30"/>
      <c r="F156" s="52">
        <f>F157+F160</f>
        <v>6335.8</v>
      </c>
      <c r="G156" s="52">
        <f>G157+G160</f>
        <v>4599.4000000000005</v>
      </c>
      <c r="H156" s="52">
        <f>H157+H160</f>
        <v>4787</v>
      </c>
    </row>
    <row r="157" spans="1:8" ht="59.25" customHeight="1" x14ac:dyDescent="0.2">
      <c r="A157" s="31" t="s">
        <v>33</v>
      </c>
      <c r="B157" s="15" t="s">
        <v>295</v>
      </c>
      <c r="C157" s="32" t="s">
        <v>17</v>
      </c>
      <c r="D157" s="32" t="s">
        <v>206</v>
      </c>
      <c r="E157" s="32"/>
      <c r="F157" s="53">
        <f>F159</f>
        <v>6285.8</v>
      </c>
      <c r="G157" s="53">
        <f>G159</f>
        <v>4547.3</v>
      </c>
      <c r="H157" s="53">
        <f>H159</f>
        <v>4732.8</v>
      </c>
    </row>
    <row r="158" spans="1:8" ht="25.5" x14ac:dyDescent="0.2">
      <c r="A158" s="31"/>
      <c r="B158" s="36" t="s">
        <v>217</v>
      </c>
      <c r="C158" s="32" t="s">
        <v>17</v>
      </c>
      <c r="D158" s="32" t="s">
        <v>206</v>
      </c>
      <c r="E158" s="32" t="s">
        <v>102</v>
      </c>
      <c r="F158" s="53">
        <f>F159</f>
        <v>6285.8</v>
      </c>
      <c r="G158" s="53">
        <f>G159</f>
        <v>4547.3</v>
      </c>
      <c r="H158" s="53">
        <f>H159</f>
        <v>4732.8</v>
      </c>
    </row>
    <row r="159" spans="1:8" ht="25.5" x14ac:dyDescent="0.2">
      <c r="A159" s="31"/>
      <c r="B159" s="14" t="s">
        <v>129</v>
      </c>
      <c r="C159" s="32" t="s">
        <v>17</v>
      </c>
      <c r="D159" s="32" t="s">
        <v>206</v>
      </c>
      <c r="E159" s="32" t="s">
        <v>69</v>
      </c>
      <c r="F159" s="53">
        <v>6285.8</v>
      </c>
      <c r="G159" s="53">
        <v>4547.3</v>
      </c>
      <c r="H159" s="53">
        <v>4732.8</v>
      </c>
    </row>
    <row r="160" spans="1:8" ht="59.25" customHeight="1" x14ac:dyDescent="0.2">
      <c r="A160" s="31" t="s">
        <v>335</v>
      </c>
      <c r="B160" s="14" t="s">
        <v>296</v>
      </c>
      <c r="C160" s="32" t="s">
        <v>17</v>
      </c>
      <c r="D160" s="32" t="s">
        <v>251</v>
      </c>
      <c r="E160" s="32"/>
      <c r="F160" s="53">
        <f>F161</f>
        <v>50</v>
      </c>
      <c r="G160" s="53">
        <f t="shared" ref="G160:H161" si="24">G161</f>
        <v>52.1</v>
      </c>
      <c r="H160" s="53">
        <f t="shared" si="24"/>
        <v>54.2</v>
      </c>
    </row>
    <row r="161" spans="1:8" ht="25.5" x14ac:dyDescent="0.2">
      <c r="A161" s="31"/>
      <c r="B161" s="36" t="s">
        <v>217</v>
      </c>
      <c r="C161" s="32" t="s">
        <v>17</v>
      </c>
      <c r="D161" s="32" t="s">
        <v>251</v>
      </c>
      <c r="E161" s="32" t="s">
        <v>102</v>
      </c>
      <c r="F161" s="53">
        <f>F162</f>
        <v>50</v>
      </c>
      <c r="G161" s="53">
        <f t="shared" si="24"/>
        <v>52.1</v>
      </c>
      <c r="H161" s="53">
        <f t="shared" si="24"/>
        <v>54.2</v>
      </c>
    </row>
    <row r="162" spans="1:8" ht="25.5" x14ac:dyDescent="0.2">
      <c r="A162" s="31"/>
      <c r="B162" s="14" t="s">
        <v>129</v>
      </c>
      <c r="C162" s="32" t="s">
        <v>17</v>
      </c>
      <c r="D162" s="32" t="s">
        <v>251</v>
      </c>
      <c r="E162" s="32" t="s">
        <v>69</v>
      </c>
      <c r="F162" s="53">
        <v>50</v>
      </c>
      <c r="G162" s="53">
        <v>52.1</v>
      </c>
      <c r="H162" s="53">
        <v>54.2</v>
      </c>
    </row>
    <row r="163" spans="1:8" s="21" customFormat="1" x14ac:dyDescent="0.2">
      <c r="A163" s="28" t="s">
        <v>188</v>
      </c>
      <c r="B163" s="51" t="s">
        <v>139</v>
      </c>
      <c r="C163" s="30" t="s">
        <v>140</v>
      </c>
      <c r="D163" s="30"/>
      <c r="E163" s="30"/>
      <c r="F163" s="52">
        <f>F164</f>
        <v>579.9</v>
      </c>
      <c r="G163" s="52">
        <f>G164</f>
        <v>604</v>
      </c>
      <c r="H163" s="52">
        <f>H164</f>
        <v>628.70000000000005</v>
      </c>
    </row>
    <row r="164" spans="1:8" ht="45.75" customHeight="1" x14ac:dyDescent="0.2">
      <c r="A164" s="31" t="s">
        <v>61</v>
      </c>
      <c r="B164" s="15" t="s">
        <v>297</v>
      </c>
      <c r="C164" s="32" t="s">
        <v>140</v>
      </c>
      <c r="D164" s="32" t="s">
        <v>203</v>
      </c>
      <c r="E164" s="32"/>
      <c r="F164" s="53">
        <f t="shared" ref="F164" si="25">F166</f>
        <v>579.9</v>
      </c>
      <c r="G164" s="53">
        <f>G166</f>
        <v>604</v>
      </c>
      <c r="H164" s="53">
        <f>H166</f>
        <v>628.70000000000005</v>
      </c>
    </row>
    <row r="165" spans="1:8" ht="25.5" x14ac:dyDescent="0.2">
      <c r="A165" s="31"/>
      <c r="B165" s="36" t="s">
        <v>217</v>
      </c>
      <c r="C165" s="32" t="s">
        <v>140</v>
      </c>
      <c r="D165" s="32" t="s">
        <v>203</v>
      </c>
      <c r="E165" s="32" t="s">
        <v>102</v>
      </c>
      <c r="F165" s="53">
        <f>F166</f>
        <v>579.9</v>
      </c>
      <c r="G165" s="53">
        <f>G166</f>
        <v>604</v>
      </c>
      <c r="H165" s="53">
        <f>H166</f>
        <v>628.70000000000005</v>
      </c>
    </row>
    <row r="166" spans="1:8" ht="25.5" x14ac:dyDescent="0.2">
      <c r="A166" s="31"/>
      <c r="B166" s="14" t="s">
        <v>129</v>
      </c>
      <c r="C166" s="32" t="s">
        <v>140</v>
      </c>
      <c r="D166" s="32" t="s">
        <v>203</v>
      </c>
      <c r="E166" s="32" t="s">
        <v>69</v>
      </c>
      <c r="F166" s="53">
        <v>579.9</v>
      </c>
      <c r="G166" s="53">
        <v>604</v>
      </c>
      <c r="H166" s="53">
        <v>628.70000000000005</v>
      </c>
    </row>
    <row r="167" spans="1:8" s="21" customFormat="1" x14ac:dyDescent="0.2">
      <c r="A167" s="28" t="s">
        <v>39</v>
      </c>
      <c r="B167" s="29" t="s">
        <v>13</v>
      </c>
      <c r="C167" s="30">
        <v>1000</v>
      </c>
      <c r="D167" s="30"/>
      <c r="E167" s="30"/>
      <c r="F167" s="52">
        <f>F168+F172</f>
        <v>11599.6</v>
      </c>
      <c r="G167" s="52">
        <f>G168+G172</f>
        <v>12082.300000000001</v>
      </c>
      <c r="H167" s="52">
        <f>H168+H172</f>
        <v>12575.2</v>
      </c>
    </row>
    <row r="168" spans="1:8" s="21" customFormat="1" x14ac:dyDescent="0.2">
      <c r="A168" s="28" t="s">
        <v>336</v>
      </c>
      <c r="B168" s="29" t="s">
        <v>65</v>
      </c>
      <c r="C168" s="30" t="s">
        <v>64</v>
      </c>
      <c r="D168" s="30"/>
      <c r="E168" s="30"/>
      <c r="F168" s="52">
        <f>F169</f>
        <v>1421.9</v>
      </c>
      <c r="G168" s="52">
        <f>G169</f>
        <v>1481.1</v>
      </c>
      <c r="H168" s="52">
        <f>H169</f>
        <v>1541.5</v>
      </c>
    </row>
    <row r="169" spans="1:8" ht="25.5" x14ac:dyDescent="0.2">
      <c r="A169" s="31" t="s">
        <v>60</v>
      </c>
      <c r="B169" s="43" t="s">
        <v>80</v>
      </c>
      <c r="C169" s="35" t="s">
        <v>64</v>
      </c>
      <c r="D169" s="32" t="s">
        <v>151</v>
      </c>
      <c r="E169" s="35"/>
      <c r="F169" s="53">
        <f t="shared" ref="F169" si="26">F171</f>
        <v>1421.9</v>
      </c>
      <c r="G169" s="53">
        <f>G171</f>
        <v>1481.1</v>
      </c>
      <c r="H169" s="53">
        <f>H171</f>
        <v>1541.5</v>
      </c>
    </row>
    <row r="170" spans="1:8" ht="25.5" x14ac:dyDescent="0.2">
      <c r="A170" s="31"/>
      <c r="B170" s="34" t="s">
        <v>106</v>
      </c>
      <c r="C170" s="35" t="s">
        <v>64</v>
      </c>
      <c r="D170" s="32" t="s">
        <v>151</v>
      </c>
      <c r="E170" s="35" t="s">
        <v>105</v>
      </c>
      <c r="F170" s="53">
        <f>F171</f>
        <v>1421.9</v>
      </c>
      <c r="G170" s="53">
        <f>G171</f>
        <v>1481.1</v>
      </c>
      <c r="H170" s="53">
        <f>H171</f>
        <v>1541.5</v>
      </c>
    </row>
    <row r="171" spans="1:8" x14ac:dyDescent="0.2">
      <c r="A171" s="31"/>
      <c r="B171" s="43" t="s">
        <v>126</v>
      </c>
      <c r="C171" s="35" t="s">
        <v>64</v>
      </c>
      <c r="D171" s="32" t="s">
        <v>151</v>
      </c>
      <c r="E171" s="35" t="s">
        <v>19</v>
      </c>
      <c r="F171" s="53">
        <v>1421.9</v>
      </c>
      <c r="G171" s="53">
        <v>1481.1</v>
      </c>
      <c r="H171" s="53">
        <v>1541.5</v>
      </c>
    </row>
    <row r="172" spans="1:8" s="21" customFormat="1" x14ac:dyDescent="0.2">
      <c r="A172" s="28" t="s">
        <v>337</v>
      </c>
      <c r="B172" s="48" t="s">
        <v>48</v>
      </c>
      <c r="C172" s="30" t="s">
        <v>18</v>
      </c>
      <c r="D172" s="30"/>
      <c r="E172" s="30"/>
      <c r="F172" s="52">
        <f>F176+F173</f>
        <v>10177.700000000001</v>
      </c>
      <c r="G172" s="52">
        <f>G176+G173</f>
        <v>10601.2</v>
      </c>
      <c r="H172" s="52">
        <f>H176+H173</f>
        <v>11033.7</v>
      </c>
    </row>
    <row r="173" spans="1:8" ht="38.25" x14ac:dyDescent="0.2">
      <c r="A173" s="38" t="s">
        <v>189</v>
      </c>
      <c r="B173" s="15" t="s">
        <v>256</v>
      </c>
      <c r="C173" s="32" t="s">
        <v>18</v>
      </c>
      <c r="D173" s="32" t="s">
        <v>153</v>
      </c>
      <c r="E173" s="32"/>
      <c r="F173" s="62">
        <v>6728.4</v>
      </c>
      <c r="G173" s="62">
        <f>G175</f>
        <v>7008.3</v>
      </c>
      <c r="H173" s="62">
        <f>H175</f>
        <v>7294.2</v>
      </c>
    </row>
    <row r="174" spans="1:8" x14ac:dyDescent="0.2">
      <c r="A174" s="38"/>
      <c r="B174" s="34" t="s">
        <v>133</v>
      </c>
      <c r="C174" s="32" t="s">
        <v>18</v>
      </c>
      <c r="D174" s="32" t="s">
        <v>153</v>
      </c>
      <c r="E174" s="32" t="s">
        <v>105</v>
      </c>
      <c r="F174" s="62">
        <f>F175</f>
        <v>6728.4</v>
      </c>
      <c r="G174" s="62">
        <f>G175</f>
        <v>7008.3</v>
      </c>
      <c r="H174" s="62">
        <f>H175</f>
        <v>7294.2</v>
      </c>
    </row>
    <row r="175" spans="1:8" x14ac:dyDescent="0.2">
      <c r="A175" s="31"/>
      <c r="B175" s="43" t="s">
        <v>126</v>
      </c>
      <c r="C175" s="32" t="s">
        <v>18</v>
      </c>
      <c r="D175" s="32" t="s">
        <v>153</v>
      </c>
      <c r="E175" s="32" t="s">
        <v>19</v>
      </c>
      <c r="F175" s="62">
        <v>6728.4</v>
      </c>
      <c r="G175" s="53">
        <v>7008.3</v>
      </c>
      <c r="H175" s="53">
        <v>7294.2</v>
      </c>
    </row>
    <row r="176" spans="1:8" ht="38.25" x14ac:dyDescent="0.2">
      <c r="A176" s="38" t="s">
        <v>340</v>
      </c>
      <c r="B176" s="15" t="s">
        <v>319</v>
      </c>
      <c r="C176" s="32" t="s">
        <v>18</v>
      </c>
      <c r="D176" s="32" t="s">
        <v>152</v>
      </c>
      <c r="E176" s="32"/>
      <c r="F176" s="53">
        <f>F177</f>
        <v>3449.3</v>
      </c>
      <c r="G176" s="53">
        <f t="shared" ref="G176:H177" si="27">G177</f>
        <v>3592.9</v>
      </c>
      <c r="H176" s="53">
        <f t="shared" si="27"/>
        <v>3739.5</v>
      </c>
    </row>
    <row r="177" spans="1:8" ht="25.5" x14ac:dyDescent="0.2">
      <c r="A177" s="38"/>
      <c r="B177" s="34" t="s">
        <v>106</v>
      </c>
      <c r="C177" s="32" t="s">
        <v>18</v>
      </c>
      <c r="D177" s="32" t="s">
        <v>152</v>
      </c>
      <c r="E177" s="32" t="s">
        <v>105</v>
      </c>
      <c r="F177" s="53">
        <f>F178</f>
        <v>3449.3</v>
      </c>
      <c r="G177" s="53">
        <f t="shared" si="27"/>
        <v>3592.9</v>
      </c>
      <c r="H177" s="53">
        <f t="shared" si="27"/>
        <v>3739.5</v>
      </c>
    </row>
    <row r="178" spans="1:8" x14ac:dyDescent="0.2">
      <c r="A178" s="31"/>
      <c r="B178" s="34" t="s">
        <v>156</v>
      </c>
      <c r="C178" s="32" t="s">
        <v>18</v>
      </c>
      <c r="D178" s="32" t="s">
        <v>152</v>
      </c>
      <c r="E178" s="32" t="s">
        <v>155</v>
      </c>
      <c r="F178" s="53">
        <v>3449.3</v>
      </c>
      <c r="G178" s="53">
        <v>3592.9</v>
      </c>
      <c r="H178" s="53">
        <v>3739.5</v>
      </c>
    </row>
    <row r="179" spans="1:8" s="21" customFormat="1" x14ac:dyDescent="0.2">
      <c r="A179" s="28" t="s">
        <v>66</v>
      </c>
      <c r="B179" s="29" t="s">
        <v>47</v>
      </c>
      <c r="C179" s="30" t="s">
        <v>54</v>
      </c>
      <c r="D179" s="30"/>
      <c r="E179" s="30"/>
      <c r="F179" s="52">
        <f>F180</f>
        <v>521.79999999999995</v>
      </c>
      <c r="G179" s="52">
        <f t="shared" ref="G179:H180" si="28">G180</f>
        <v>647.70000000000005</v>
      </c>
      <c r="H179" s="52">
        <f t="shared" si="28"/>
        <v>674.1</v>
      </c>
    </row>
    <row r="180" spans="1:8" s="21" customFormat="1" x14ac:dyDescent="0.2">
      <c r="A180" s="28" t="s">
        <v>338</v>
      </c>
      <c r="B180" s="48" t="s">
        <v>55</v>
      </c>
      <c r="C180" s="30" t="s">
        <v>53</v>
      </c>
      <c r="D180" s="30"/>
      <c r="E180" s="30"/>
      <c r="F180" s="52">
        <f>F181</f>
        <v>521.79999999999995</v>
      </c>
      <c r="G180" s="52">
        <f t="shared" si="28"/>
        <v>647.70000000000005</v>
      </c>
      <c r="H180" s="52">
        <f t="shared" si="28"/>
        <v>674.1</v>
      </c>
    </row>
    <row r="181" spans="1:8" ht="100.5" customHeight="1" x14ac:dyDescent="0.2">
      <c r="A181" s="31" t="s">
        <v>40</v>
      </c>
      <c r="B181" s="15" t="s">
        <v>302</v>
      </c>
      <c r="C181" s="32" t="s">
        <v>53</v>
      </c>
      <c r="D181" s="32" t="s">
        <v>204</v>
      </c>
      <c r="E181" s="32"/>
      <c r="F181" s="53">
        <f>F183</f>
        <v>521.79999999999995</v>
      </c>
      <c r="G181" s="53">
        <f>G183</f>
        <v>647.70000000000005</v>
      </c>
      <c r="H181" s="53">
        <f>H183</f>
        <v>674.1</v>
      </c>
    </row>
    <row r="182" spans="1:8" ht="25.5" x14ac:dyDescent="0.2">
      <c r="A182" s="31"/>
      <c r="B182" s="36" t="s">
        <v>217</v>
      </c>
      <c r="C182" s="32" t="s">
        <v>53</v>
      </c>
      <c r="D182" s="32" t="s">
        <v>204</v>
      </c>
      <c r="E182" s="32" t="s">
        <v>102</v>
      </c>
      <c r="F182" s="53">
        <f>F183</f>
        <v>521.79999999999995</v>
      </c>
      <c r="G182" s="53">
        <f>G183</f>
        <v>647.70000000000005</v>
      </c>
      <c r="H182" s="53">
        <f>H183</f>
        <v>674.1</v>
      </c>
    </row>
    <row r="183" spans="1:8" ht="25.5" x14ac:dyDescent="0.2">
      <c r="A183" s="31"/>
      <c r="B183" s="14" t="s">
        <v>129</v>
      </c>
      <c r="C183" s="32" t="s">
        <v>53</v>
      </c>
      <c r="D183" s="32" t="s">
        <v>204</v>
      </c>
      <c r="E183" s="32" t="s">
        <v>69</v>
      </c>
      <c r="F183" s="53">
        <f>621.8-100</f>
        <v>521.79999999999995</v>
      </c>
      <c r="G183" s="53">
        <v>647.70000000000005</v>
      </c>
      <c r="H183" s="53">
        <v>674.1</v>
      </c>
    </row>
    <row r="184" spans="1:8" s="21" customFormat="1" x14ac:dyDescent="0.2">
      <c r="A184" s="28" t="s">
        <v>175</v>
      </c>
      <c r="B184" s="29" t="s">
        <v>56</v>
      </c>
      <c r="C184" s="30" t="s">
        <v>57</v>
      </c>
      <c r="D184" s="30"/>
      <c r="E184" s="30"/>
      <c r="F184" s="52">
        <f>F185</f>
        <v>300.01999999999992</v>
      </c>
      <c r="G184" s="52">
        <f t="shared" ref="G184:H185" si="29">G185</f>
        <v>456.7</v>
      </c>
      <c r="H184" s="52">
        <f t="shared" si="29"/>
        <v>475.4</v>
      </c>
    </row>
    <row r="185" spans="1:8" s="21" customFormat="1" x14ac:dyDescent="0.2">
      <c r="A185" s="28" t="s">
        <v>339</v>
      </c>
      <c r="B185" s="48" t="s">
        <v>59</v>
      </c>
      <c r="C185" s="30" t="s">
        <v>58</v>
      </c>
      <c r="D185" s="30"/>
      <c r="E185" s="30"/>
      <c r="F185" s="52">
        <f>F186</f>
        <v>300.01999999999992</v>
      </c>
      <c r="G185" s="52">
        <f t="shared" si="29"/>
        <v>456.7</v>
      </c>
      <c r="H185" s="52">
        <f t="shared" si="29"/>
        <v>475.4</v>
      </c>
    </row>
    <row r="186" spans="1:8" ht="117" customHeight="1" x14ac:dyDescent="0.2">
      <c r="A186" s="31" t="s">
        <v>190</v>
      </c>
      <c r="B186" s="37" t="s">
        <v>300</v>
      </c>
      <c r="C186" s="32" t="s">
        <v>58</v>
      </c>
      <c r="D186" s="32" t="s">
        <v>205</v>
      </c>
      <c r="E186" s="32"/>
      <c r="F186" s="53">
        <f>F188</f>
        <v>300.01999999999992</v>
      </c>
      <c r="G186" s="53">
        <f>G188</f>
        <v>456.7</v>
      </c>
      <c r="H186" s="53">
        <f>H188</f>
        <v>475.4</v>
      </c>
    </row>
    <row r="187" spans="1:8" ht="25.5" x14ac:dyDescent="0.2">
      <c r="A187" s="31"/>
      <c r="B187" s="36" t="s">
        <v>217</v>
      </c>
      <c r="C187" s="32" t="s">
        <v>58</v>
      </c>
      <c r="D187" s="32" t="s">
        <v>205</v>
      </c>
      <c r="E187" s="32" t="s">
        <v>102</v>
      </c>
      <c r="F187" s="53">
        <f>F188</f>
        <v>300.01999999999992</v>
      </c>
      <c r="G187" s="53">
        <f>G188</f>
        <v>456.7</v>
      </c>
      <c r="H187" s="53">
        <f>H188</f>
        <v>475.4</v>
      </c>
    </row>
    <row r="188" spans="1:8" ht="25.5" x14ac:dyDescent="0.2">
      <c r="A188" s="31"/>
      <c r="B188" s="14" t="s">
        <v>129</v>
      </c>
      <c r="C188" s="32" t="s">
        <v>58</v>
      </c>
      <c r="D188" s="32" t="s">
        <v>205</v>
      </c>
      <c r="E188" s="32" t="s">
        <v>69</v>
      </c>
      <c r="F188" s="53">
        <f>438.5+122.82-261.3</f>
        <v>300.01999999999992</v>
      </c>
      <c r="G188" s="53">
        <v>456.7</v>
      </c>
      <c r="H188" s="53">
        <v>475.4</v>
      </c>
    </row>
    <row r="189" spans="1:8" s="21" customFormat="1" x14ac:dyDescent="0.2">
      <c r="A189" s="28"/>
      <c r="B189" s="21" t="s">
        <v>14</v>
      </c>
      <c r="C189" s="30"/>
      <c r="D189" s="30"/>
      <c r="E189" s="30"/>
      <c r="F189" s="52">
        <f>ROUND(F185+F180+F172+F168+F163+F156+F151+F147+F142+F135+F102+F97+F93+F89+F78+F74+F51+F47+F43+F27+F16+F10,1)</f>
        <v>195402.4</v>
      </c>
      <c r="G189" s="52">
        <f>G9+G73+G88+G101+G141+G146+G155+G167+G179+G184</f>
        <v>95619.986000000004</v>
      </c>
      <c r="H189" s="52">
        <f>H9+H73+H88+H101+H141+H146+H155+H167+H179+H184</f>
        <v>90870.028999999995</v>
      </c>
    </row>
    <row r="190" spans="1:8" x14ac:dyDescent="0.2">
      <c r="A190" s="31"/>
      <c r="B190" s="29" t="s">
        <v>344</v>
      </c>
      <c r="C190" s="32"/>
      <c r="D190" s="32"/>
      <c r="E190" s="32"/>
      <c r="F190" s="53"/>
      <c r="G190" s="52">
        <v>2500</v>
      </c>
      <c r="H190" s="52">
        <v>4800</v>
      </c>
    </row>
    <row r="191" spans="1:8" s="21" customFormat="1" x14ac:dyDescent="0.2">
      <c r="A191" s="28"/>
      <c r="B191" s="29" t="s">
        <v>345</v>
      </c>
      <c r="C191" s="30"/>
      <c r="D191" s="30"/>
      <c r="E191" s="30"/>
      <c r="F191" s="52">
        <f>ROUND(F179+F167+F155+F146+F141+F101+F88+F73+F9+F184,1)</f>
        <v>195402.4</v>
      </c>
      <c r="G191" s="52">
        <f>G189+G190</f>
        <v>98119.986000000004</v>
      </c>
      <c r="H191" s="52">
        <f>H179+H167+H155+H146+H141+H101+H88+H73+H9+H184+H190</f>
        <v>95670.028999999995</v>
      </c>
    </row>
    <row r="192" spans="1:8" x14ac:dyDescent="0.2">
      <c r="F192" s="44"/>
      <c r="G192" s="44"/>
      <c r="H192" s="44"/>
    </row>
    <row r="193" spans="1:8" x14ac:dyDescent="0.2">
      <c r="E193" s="81"/>
      <c r="F193" s="46"/>
      <c r="G193" s="46"/>
      <c r="H193" s="46"/>
    </row>
    <row r="194" spans="1:8" ht="20.100000000000001" customHeight="1" x14ac:dyDescent="0.2">
      <c r="A194" s="16"/>
      <c r="C194" s="16"/>
      <c r="E194" s="81"/>
    </row>
  </sheetData>
  <autoFilter ref="A6:H191" xr:uid="{00000000-0009-0000-0000-000000000000}">
    <filterColumn colId="6" showButton="0"/>
  </autoFilter>
  <mergeCells count="12">
    <mergeCell ref="G7:H7"/>
    <mergeCell ref="A1:H1"/>
    <mergeCell ref="A2:H2"/>
    <mergeCell ref="A4:H4"/>
    <mergeCell ref="A5:H5"/>
    <mergeCell ref="F7:F8"/>
    <mergeCell ref="A7:A8"/>
    <mergeCell ref="B7:B8"/>
    <mergeCell ref="C7:C8"/>
    <mergeCell ref="D7:D8"/>
    <mergeCell ref="E7:E8"/>
    <mergeCell ref="G6:H6"/>
  </mergeCells>
  <printOptions horizontalCentered="1"/>
  <pageMargins left="0.98425196850393704" right="0.39370078740157483" top="0.78740157480314965" bottom="0.39370078740157483" header="0" footer="0"/>
  <pageSetup paperSize="9" scale="85" fitToHeight="0" orientation="landscape" r:id="rId1"/>
  <headerFooter alignWithMargins="0"/>
  <rowBreaks count="10" manualBreakCount="10">
    <brk id="19" max="7" man="1"/>
    <brk id="37" max="7" man="1"/>
    <brk id="57" max="7" man="1"/>
    <brk id="72" max="7" man="1"/>
    <brk id="87" max="7" man="1"/>
    <brk id="100" max="7" man="1"/>
    <brk id="128" max="7" man="1"/>
    <brk id="145" max="7" man="1"/>
    <brk id="166" max="7" man="1"/>
    <brk id="183" max="7"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L220"/>
  <sheetViews>
    <sheetView view="pageBreakPreview" zoomScale="136" zoomScaleNormal="136" zoomScaleSheetLayoutView="136" workbookViewId="0">
      <pane ySplit="7" topLeftCell="A106" activePane="bottomLeft" state="frozen"/>
      <selection pane="bottomLeft" activeCell="C109" sqref="C109"/>
    </sheetView>
  </sheetViews>
  <sheetFormatPr defaultColWidth="9.140625" defaultRowHeight="12.75" x14ac:dyDescent="0.2"/>
  <cols>
    <col min="1" max="1" width="7.140625" style="18" customWidth="1"/>
    <col min="2" max="2" width="74.7109375" style="18" customWidth="1"/>
    <col min="3" max="3" width="9.42578125" style="16" customWidth="1"/>
    <col min="4" max="4" width="13" style="19" customWidth="1"/>
    <col min="5" max="5" width="12" style="16" customWidth="1"/>
    <col min="6" max="6" width="10.42578125" style="16" customWidth="1"/>
    <col min="7" max="7" width="12.42578125" style="33" customWidth="1"/>
    <col min="8" max="9" width="13.7109375" style="33" customWidth="1"/>
    <col min="10" max="10" width="13.140625" style="1" customWidth="1"/>
    <col min="11" max="11" width="10.7109375" style="1" customWidth="1"/>
    <col min="12" max="16384" width="9.140625" style="1"/>
  </cols>
  <sheetData>
    <row r="1" spans="1:10" ht="18" customHeight="1" x14ac:dyDescent="0.2">
      <c r="A1" s="85" t="s">
        <v>172</v>
      </c>
      <c r="B1" s="85"/>
      <c r="C1" s="85"/>
      <c r="D1" s="85"/>
      <c r="E1" s="85"/>
      <c r="F1" s="85"/>
      <c r="G1" s="85"/>
      <c r="H1" s="85"/>
      <c r="I1" s="85"/>
    </row>
    <row r="2" spans="1:10" s="16" customFormat="1" ht="15" customHeight="1" x14ac:dyDescent="0.2">
      <c r="A2" s="98" t="s">
        <v>381</v>
      </c>
      <c r="B2" s="98"/>
      <c r="C2" s="98"/>
      <c r="D2" s="98"/>
      <c r="E2" s="98"/>
      <c r="F2" s="98"/>
      <c r="G2" s="98"/>
      <c r="H2" s="98"/>
      <c r="I2" s="98"/>
    </row>
    <row r="3" spans="1:10" ht="12.75" customHeight="1" x14ac:dyDescent="0.2">
      <c r="A3" s="17"/>
      <c r="D3" s="69"/>
      <c r="F3" s="97"/>
      <c r="G3" s="97"/>
      <c r="H3" s="45"/>
      <c r="I3" s="45"/>
    </row>
    <row r="4" spans="1:10" ht="67.5" customHeight="1" x14ac:dyDescent="0.2">
      <c r="A4" s="89" t="s">
        <v>341</v>
      </c>
      <c r="B4" s="88"/>
      <c r="C4" s="88"/>
      <c r="D4" s="88"/>
      <c r="E4" s="88"/>
      <c r="F4" s="88"/>
      <c r="G4" s="88"/>
      <c r="H4" s="88"/>
      <c r="I4" s="88"/>
    </row>
    <row r="5" spans="1:10" x14ac:dyDescent="0.2">
      <c r="A5" s="70"/>
      <c r="B5" s="71"/>
      <c r="C5" s="72"/>
      <c r="D5" s="73"/>
      <c r="E5" s="73"/>
      <c r="F5" s="74"/>
      <c r="H5" s="96" t="s">
        <v>224</v>
      </c>
      <c r="I5" s="96"/>
    </row>
    <row r="6" spans="1:10" x14ac:dyDescent="0.2">
      <c r="A6" s="92" t="s">
        <v>41</v>
      </c>
      <c r="B6" s="94" t="s">
        <v>5</v>
      </c>
      <c r="C6" s="92" t="s">
        <v>42</v>
      </c>
      <c r="D6" s="92" t="s">
        <v>6</v>
      </c>
      <c r="E6" s="92" t="s">
        <v>1</v>
      </c>
      <c r="F6" s="92" t="s">
        <v>220</v>
      </c>
      <c r="G6" s="90" t="s">
        <v>293</v>
      </c>
      <c r="H6" s="83" t="s">
        <v>219</v>
      </c>
      <c r="I6" s="84"/>
    </row>
    <row r="7" spans="1:10" x14ac:dyDescent="0.2">
      <c r="A7" s="93"/>
      <c r="B7" s="95"/>
      <c r="C7" s="93"/>
      <c r="D7" s="93"/>
      <c r="E7" s="93"/>
      <c r="F7" s="93"/>
      <c r="G7" s="91"/>
      <c r="H7" s="27" t="s">
        <v>380</v>
      </c>
      <c r="I7" s="27" t="s">
        <v>379</v>
      </c>
    </row>
    <row r="8" spans="1:10" ht="25.5" x14ac:dyDescent="0.2">
      <c r="A8" s="28" t="s">
        <v>45</v>
      </c>
      <c r="B8" s="29" t="s">
        <v>86</v>
      </c>
      <c r="C8" s="30" t="s">
        <v>100</v>
      </c>
      <c r="D8" s="30"/>
      <c r="E8" s="30"/>
      <c r="F8" s="30"/>
      <c r="G8" s="52">
        <f>G9</f>
        <v>12906.676000000001</v>
      </c>
      <c r="H8" s="52">
        <f t="shared" ref="H8:I8" si="0">H9</f>
        <v>14100</v>
      </c>
      <c r="I8" s="52">
        <f t="shared" si="0"/>
        <v>14568.01</v>
      </c>
      <c r="J8" s="4"/>
    </row>
    <row r="9" spans="1:10" x14ac:dyDescent="0.2">
      <c r="A9" s="31" t="s">
        <v>28</v>
      </c>
      <c r="B9" s="29" t="s">
        <v>34</v>
      </c>
      <c r="C9" s="30" t="s">
        <v>100</v>
      </c>
      <c r="D9" s="30" t="s">
        <v>0</v>
      </c>
      <c r="E9" s="30"/>
      <c r="F9" s="30"/>
      <c r="G9" s="52">
        <f>G14+G10+G25</f>
        <v>12906.676000000001</v>
      </c>
      <c r="H9" s="52">
        <f>H14+H10+H25</f>
        <v>14100</v>
      </c>
      <c r="I9" s="52">
        <f>I14+I10+I25</f>
        <v>14568.01</v>
      </c>
      <c r="J9" s="4"/>
    </row>
    <row r="10" spans="1:10" s="21" customFormat="1" ht="25.5" x14ac:dyDescent="0.2">
      <c r="A10" s="28" t="s">
        <v>23</v>
      </c>
      <c r="B10" s="29" t="s">
        <v>43</v>
      </c>
      <c r="C10" s="30" t="s">
        <v>100</v>
      </c>
      <c r="D10" s="30" t="s">
        <v>21</v>
      </c>
      <c r="E10" s="30"/>
      <c r="F10" s="30"/>
      <c r="G10" s="52">
        <f>G11</f>
        <v>3450.5</v>
      </c>
      <c r="H10" s="52">
        <f t="shared" ref="H10:I10" si="1">H11</f>
        <v>3589.6</v>
      </c>
      <c r="I10" s="52">
        <f t="shared" si="1"/>
        <v>3731.9</v>
      </c>
    </row>
    <row r="11" spans="1:10" x14ac:dyDescent="0.2">
      <c r="A11" s="31" t="s">
        <v>22</v>
      </c>
      <c r="B11" s="14" t="s">
        <v>44</v>
      </c>
      <c r="C11" s="32" t="s">
        <v>100</v>
      </c>
      <c r="D11" s="32" t="s">
        <v>21</v>
      </c>
      <c r="E11" s="32" t="s">
        <v>141</v>
      </c>
      <c r="F11" s="32"/>
      <c r="G11" s="53">
        <f>G13</f>
        <v>3450.5</v>
      </c>
      <c r="H11" s="53">
        <f t="shared" ref="H11:I11" si="2">H13</f>
        <v>3589.6</v>
      </c>
      <c r="I11" s="53">
        <f t="shared" si="2"/>
        <v>3731.9</v>
      </c>
    </row>
    <row r="12" spans="1:10" ht="57.75" customHeight="1" x14ac:dyDescent="0.2">
      <c r="A12" s="31"/>
      <c r="B12" s="14" t="s">
        <v>134</v>
      </c>
      <c r="C12" s="32" t="s">
        <v>100</v>
      </c>
      <c r="D12" s="32" t="s">
        <v>21</v>
      </c>
      <c r="E12" s="32" t="s">
        <v>141</v>
      </c>
      <c r="F12" s="32" t="s">
        <v>103</v>
      </c>
      <c r="G12" s="53">
        <f>G13</f>
        <v>3450.5</v>
      </c>
      <c r="H12" s="53">
        <f t="shared" ref="H12:I12" si="3">H13</f>
        <v>3589.6</v>
      </c>
      <c r="I12" s="53">
        <f t="shared" si="3"/>
        <v>3731.9</v>
      </c>
    </row>
    <row r="13" spans="1:10" s="16" customFormat="1" ht="25.5" x14ac:dyDescent="0.2">
      <c r="A13" s="31"/>
      <c r="B13" s="14" t="s">
        <v>127</v>
      </c>
      <c r="C13" s="32" t="s">
        <v>100</v>
      </c>
      <c r="D13" s="32" t="s">
        <v>21</v>
      </c>
      <c r="E13" s="32" t="s">
        <v>141</v>
      </c>
      <c r="F13" s="32" t="s">
        <v>79</v>
      </c>
      <c r="G13" s="53">
        <f>3400.5+50</f>
        <v>3450.5</v>
      </c>
      <c r="H13" s="53">
        <v>3589.6</v>
      </c>
      <c r="I13" s="53">
        <v>3731.9</v>
      </c>
      <c r="J13" s="33"/>
    </row>
    <row r="14" spans="1:10" s="2" customFormat="1" ht="25.5" x14ac:dyDescent="0.2">
      <c r="A14" s="28" t="s">
        <v>130</v>
      </c>
      <c r="B14" s="29" t="s">
        <v>63</v>
      </c>
      <c r="C14" s="30" t="s">
        <v>100</v>
      </c>
      <c r="D14" s="30" t="s">
        <v>7</v>
      </c>
      <c r="E14" s="30"/>
      <c r="F14" s="30"/>
      <c r="G14" s="52">
        <f>G22+G15</f>
        <v>9228.1760000000013</v>
      </c>
      <c r="H14" s="52">
        <f>H22+H15</f>
        <v>10272.9</v>
      </c>
      <c r="I14" s="52">
        <f>I22+I15</f>
        <v>10588.91</v>
      </c>
    </row>
    <row r="15" spans="1:10" ht="31.5" customHeight="1" x14ac:dyDescent="0.2">
      <c r="A15" s="31" t="s">
        <v>108</v>
      </c>
      <c r="B15" s="14" t="s">
        <v>136</v>
      </c>
      <c r="C15" s="32" t="s">
        <v>100</v>
      </c>
      <c r="D15" s="32" t="s">
        <v>7</v>
      </c>
      <c r="E15" s="32" t="s">
        <v>143</v>
      </c>
      <c r="F15" s="32"/>
      <c r="G15" s="53">
        <f>G19+G17+G21</f>
        <v>9029.36</v>
      </c>
      <c r="H15" s="53">
        <f>H19+H17+H20</f>
        <v>10065.799999999999</v>
      </c>
      <c r="I15" s="53">
        <f>I19+I17+I20</f>
        <v>10373.41</v>
      </c>
      <c r="J15" s="4"/>
    </row>
    <row r="16" spans="1:10" s="16" customFormat="1" ht="62.25" customHeight="1" x14ac:dyDescent="0.2">
      <c r="A16" s="31"/>
      <c r="B16" s="14" t="s">
        <v>134</v>
      </c>
      <c r="C16" s="32" t="s">
        <v>100</v>
      </c>
      <c r="D16" s="32" t="s">
        <v>7</v>
      </c>
      <c r="E16" s="32" t="s">
        <v>143</v>
      </c>
      <c r="F16" s="35" t="s">
        <v>103</v>
      </c>
      <c r="G16" s="53">
        <f>G17</f>
        <v>6697.96</v>
      </c>
      <c r="H16" s="53">
        <f t="shared" ref="H16:I16" si="4">H17</f>
        <v>6976.1</v>
      </c>
      <c r="I16" s="53">
        <f t="shared" si="4"/>
        <v>7260.71</v>
      </c>
    </row>
    <row r="17" spans="1:12" s="16" customFormat="1" ht="25.5" x14ac:dyDescent="0.2">
      <c r="A17" s="31"/>
      <c r="B17" s="14" t="s">
        <v>127</v>
      </c>
      <c r="C17" s="32" t="s">
        <v>100</v>
      </c>
      <c r="D17" s="32" t="s">
        <v>7</v>
      </c>
      <c r="E17" s="32" t="s">
        <v>143</v>
      </c>
      <c r="F17" s="35" t="s">
        <v>79</v>
      </c>
      <c r="G17" s="53">
        <v>6697.96</v>
      </c>
      <c r="H17" s="53">
        <v>6976.1</v>
      </c>
      <c r="I17" s="53">
        <v>7260.71</v>
      </c>
      <c r="J17" s="33"/>
    </row>
    <row r="18" spans="1:12" x14ac:dyDescent="0.2">
      <c r="A18" s="31"/>
      <c r="B18" s="36" t="s">
        <v>217</v>
      </c>
      <c r="C18" s="32" t="s">
        <v>100</v>
      </c>
      <c r="D18" s="32" t="s">
        <v>7</v>
      </c>
      <c r="E18" s="32" t="s">
        <v>143</v>
      </c>
      <c r="F18" s="32" t="s">
        <v>102</v>
      </c>
      <c r="G18" s="53">
        <f>G19</f>
        <v>2313.4</v>
      </c>
      <c r="H18" s="53">
        <f t="shared" ref="H18:I18" si="5">H19</f>
        <v>3071.7</v>
      </c>
      <c r="I18" s="53">
        <f t="shared" si="5"/>
        <v>3094.7</v>
      </c>
    </row>
    <row r="19" spans="1:12" s="16" customFormat="1" ht="25.5" x14ac:dyDescent="0.2">
      <c r="A19" s="31"/>
      <c r="B19" s="14" t="s">
        <v>129</v>
      </c>
      <c r="C19" s="32" t="s">
        <v>100</v>
      </c>
      <c r="D19" s="32" t="s">
        <v>7</v>
      </c>
      <c r="E19" s="32" t="s">
        <v>143</v>
      </c>
      <c r="F19" s="32" t="s">
        <v>69</v>
      </c>
      <c r="G19" s="53">
        <f>'распр.бюдж.ассигн. прил.2'!F21</f>
        <v>2313.4</v>
      </c>
      <c r="H19" s="53">
        <v>3071.7</v>
      </c>
      <c r="I19" s="53">
        <v>3094.7</v>
      </c>
      <c r="J19" s="33"/>
      <c r="K19" s="56"/>
    </row>
    <row r="20" spans="1:12" x14ac:dyDescent="0.2">
      <c r="A20" s="31"/>
      <c r="B20" s="15" t="s">
        <v>107</v>
      </c>
      <c r="C20" s="32" t="s">
        <v>100</v>
      </c>
      <c r="D20" s="32" t="s">
        <v>7</v>
      </c>
      <c r="E20" s="32" t="s">
        <v>143</v>
      </c>
      <c r="F20" s="32" t="s">
        <v>104</v>
      </c>
      <c r="G20" s="53">
        <f>G21</f>
        <v>18</v>
      </c>
      <c r="H20" s="53">
        <f t="shared" ref="H20:I20" si="6">H21</f>
        <v>18</v>
      </c>
      <c r="I20" s="53">
        <f t="shared" si="6"/>
        <v>18</v>
      </c>
      <c r="J20" s="4"/>
      <c r="K20" s="5"/>
    </row>
    <row r="21" spans="1:12" x14ac:dyDescent="0.2">
      <c r="A21" s="31"/>
      <c r="B21" s="37" t="s">
        <v>99</v>
      </c>
      <c r="C21" s="32" t="s">
        <v>100</v>
      </c>
      <c r="D21" s="32" t="s">
        <v>7</v>
      </c>
      <c r="E21" s="32" t="s">
        <v>143</v>
      </c>
      <c r="F21" s="32" t="s">
        <v>98</v>
      </c>
      <c r="G21" s="53">
        <v>18</v>
      </c>
      <c r="H21" s="53">
        <v>18</v>
      </c>
      <c r="I21" s="53">
        <v>18</v>
      </c>
      <c r="J21" s="4"/>
      <c r="K21" s="5"/>
    </row>
    <row r="22" spans="1:12" s="16" customFormat="1" x14ac:dyDescent="0.2">
      <c r="A22" s="31" t="s">
        <v>109</v>
      </c>
      <c r="B22" s="34" t="s">
        <v>68</v>
      </c>
      <c r="C22" s="32" t="s">
        <v>100</v>
      </c>
      <c r="D22" s="35" t="s">
        <v>7</v>
      </c>
      <c r="E22" s="35" t="s">
        <v>142</v>
      </c>
      <c r="F22" s="35"/>
      <c r="G22" s="53">
        <f>G24</f>
        <v>198.816</v>
      </c>
      <c r="H22" s="53">
        <f t="shared" ref="H22:I22" si="7">H24</f>
        <v>207.1</v>
      </c>
      <c r="I22" s="53">
        <f t="shared" si="7"/>
        <v>215.5</v>
      </c>
    </row>
    <row r="23" spans="1:12" s="16" customFormat="1" ht="57.75" customHeight="1" x14ac:dyDescent="0.2">
      <c r="A23" s="31"/>
      <c r="B23" s="14" t="s">
        <v>134</v>
      </c>
      <c r="C23" s="32" t="s">
        <v>100</v>
      </c>
      <c r="D23" s="35" t="s">
        <v>7</v>
      </c>
      <c r="E23" s="35" t="s">
        <v>142</v>
      </c>
      <c r="F23" s="35" t="s">
        <v>103</v>
      </c>
      <c r="G23" s="53">
        <f>G24</f>
        <v>198.816</v>
      </c>
      <c r="H23" s="53">
        <f t="shared" ref="H23:I23" si="8">H24</f>
        <v>207.1</v>
      </c>
      <c r="I23" s="53">
        <f t="shared" si="8"/>
        <v>215.5</v>
      </c>
    </row>
    <row r="24" spans="1:12" s="16" customFormat="1" ht="25.5" x14ac:dyDescent="0.2">
      <c r="A24" s="31"/>
      <c r="B24" s="14" t="s">
        <v>127</v>
      </c>
      <c r="C24" s="32" t="s">
        <v>100</v>
      </c>
      <c r="D24" s="35" t="s">
        <v>7</v>
      </c>
      <c r="E24" s="35" t="s">
        <v>142</v>
      </c>
      <c r="F24" s="35" t="s">
        <v>79</v>
      </c>
      <c r="G24" s="53">
        <v>198.816</v>
      </c>
      <c r="H24" s="53">
        <v>207.1</v>
      </c>
      <c r="I24" s="53">
        <v>215.5</v>
      </c>
    </row>
    <row r="25" spans="1:12" s="2" customFormat="1" x14ac:dyDescent="0.2">
      <c r="A25" s="28" t="s">
        <v>173</v>
      </c>
      <c r="B25" s="48" t="s">
        <v>8</v>
      </c>
      <c r="C25" s="30" t="s">
        <v>100</v>
      </c>
      <c r="D25" s="30" t="s">
        <v>52</v>
      </c>
      <c r="E25" s="30"/>
      <c r="F25" s="30"/>
      <c r="G25" s="52">
        <f>G26</f>
        <v>228</v>
      </c>
      <c r="H25" s="52">
        <f t="shared" ref="H25:I25" si="9">H26</f>
        <v>237.5</v>
      </c>
      <c r="I25" s="52">
        <f t="shared" si="9"/>
        <v>247.2</v>
      </c>
      <c r="J25" s="57"/>
      <c r="K25" s="57"/>
      <c r="L25" s="57"/>
    </row>
    <row r="26" spans="1:12" s="16" customFormat="1" ht="25.5" x14ac:dyDescent="0.2">
      <c r="A26" s="38" t="s">
        <v>174</v>
      </c>
      <c r="B26" s="15" t="s">
        <v>157</v>
      </c>
      <c r="C26" s="32" t="s">
        <v>100</v>
      </c>
      <c r="D26" s="32" t="s">
        <v>52</v>
      </c>
      <c r="E26" s="32" t="s">
        <v>148</v>
      </c>
      <c r="F26" s="32"/>
      <c r="G26" s="53">
        <f t="shared" ref="G26:I26" si="10">G28</f>
        <v>228</v>
      </c>
      <c r="H26" s="53">
        <f t="shared" si="10"/>
        <v>237.5</v>
      </c>
      <c r="I26" s="53">
        <f t="shared" si="10"/>
        <v>247.2</v>
      </c>
      <c r="J26" s="33"/>
    </row>
    <row r="27" spans="1:12" s="16" customFormat="1" x14ac:dyDescent="0.2">
      <c r="A27" s="38"/>
      <c r="B27" s="15" t="s">
        <v>107</v>
      </c>
      <c r="C27" s="32" t="s">
        <v>100</v>
      </c>
      <c r="D27" s="32" t="s">
        <v>52</v>
      </c>
      <c r="E27" s="32" t="s">
        <v>148</v>
      </c>
      <c r="F27" s="32" t="s">
        <v>104</v>
      </c>
      <c r="G27" s="53">
        <f>G28</f>
        <v>228</v>
      </c>
      <c r="H27" s="53">
        <f t="shared" ref="H27:I27" si="11">H28</f>
        <v>237.5</v>
      </c>
      <c r="I27" s="53">
        <f t="shared" si="11"/>
        <v>247.2</v>
      </c>
    </row>
    <row r="28" spans="1:12" s="16" customFormat="1" x14ac:dyDescent="0.2">
      <c r="A28" s="31"/>
      <c r="B28" s="37" t="s">
        <v>99</v>
      </c>
      <c r="C28" s="32" t="s">
        <v>100</v>
      </c>
      <c r="D28" s="32" t="s">
        <v>52</v>
      </c>
      <c r="E28" s="32" t="s">
        <v>148</v>
      </c>
      <c r="F28" s="32" t="s">
        <v>98</v>
      </c>
      <c r="G28" s="53">
        <v>228</v>
      </c>
      <c r="H28" s="53">
        <v>237.5</v>
      </c>
      <c r="I28" s="53">
        <v>247.2</v>
      </c>
      <c r="J28" s="33"/>
    </row>
    <row r="29" spans="1:12" ht="25.5" x14ac:dyDescent="0.2">
      <c r="A29" s="28" t="s">
        <v>26</v>
      </c>
      <c r="B29" s="29" t="s">
        <v>73</v>
      </c>
      <c r="C29" s="30" t="s">
        <v>72</v>
      </c>
      <c r="D29" s="30"/>
      <c r="E29" s="30"/>
      <c r="F29" s="30"/>
      <c r="G29" s="52">
        <f>G30+G74+G89+G102+G154+G159+G168+G180+G197+G192</f>
        <v>179795.72</v>
      </c>
      <c r="H29" s="52">
        <f>H30+H74+H89+H102+H154+H159+H168+H180+H197+H192</f>
        <v>81520</v>
      </c>
      <c r="I29" s="52">
        <f>I30+I74+I89+I102+I154+I159+I168+I180+I197+I192</f>
        <v>76302</v>
      </c>
      <c r="J29" s="4"/>
    </row>
    <row r="30" spans="1:12" x14ac:dyDescent="0.2">
      <c r="A30" s="28" t="s">
        <v>74</v>
      </c>
      <c r="B30" s="29" t="s">
        <v>34</v>
      </c>
      <c r="C30" s="30" t="s">
        <v>72</v>
      </c>
      <c r="D30" s="30" t="s">
        <v>0</v>
      </c>
      <c r="E30" s="30"/>
      <c r="F30" s="30"/>
      <c r="G30" s="52">
        <f>G31+G51+G55</f>
        <v>29851.000000000004</v>
      </c>
      <c r="H30" s="52">
        <f t="shared" ref="H30:I30" si="12">H31+H51+H55</f>
        <v>32037.600000000002</v>
      </c>
      <c r="I30" s="52">
        <f t="shared" si="12"/>
        <v>33429.9</v>
      </c>
      <c r="J30" s="4"/>
    </row>
    <row r="31" spans="1:12" s="2" customFormat="1" ht="25.5" x14ac:dyDescent="0.2">
      <c r="A31" s="28" t="s">
        <v>29</v>
      </c>
      <c r="B31" s="29" t="s">
        <v>347</v>
      </c>
      <c r="C31" s="30" t="s">
        <v>72</v>
      </c>
      <c r="D31" s="30" t="s">
        <v>24</v>
      </c>
      <c r="E31" s="30"/>
      <c r="F31" s="30"/>
      <c r="G31" s="52">
        <f>G32+G42</f>
        <v>28326.600000000002</v>
      </c>
      <c r="H31" s="52">
        <f t="shared" ref="H31:I31" si="13">H32+H42</f>
        <v>30608.400000000001</v>
      </c>
      <c r="I31" s="52">
        <f t="shared" si="13"/>
        <v>31830.400000000001</v>
      </c>
    </row>
    <row r="32" spans="1:12" s="2" customFormat="1" ht="25.5" x14ac:dyDescent="0.2">
      <c r="A32" s="50" t="s">
        <v>75</v>
      </c>
      <c r="B32" s="48" t="s">
        <v>49</v>
      </c>
      <c r="C32" s="30" t="s">
        <v>72</v>
      </c>
      <c r="D32" s="30" t="s">
        <v>24</v>
      </c>
      <c r="E32" s="30" t="s">
        <v>144</v>
      </c>
      <c r="F32" s="30"/>
      <c r="G32" s="52">
        <f>G34+G38+G39+G35</f>
        <v>23580.600000000002</v>
      </c>
      <c r="H32" s="52">
        <f t="shared" ref="H32:I32" si="14">H34+H38+H39+H35</f>
        <v>25665.4</v>
      </c>
      <c r="I32" s="52">
        <f t="shared" si="14"/>
        <v>26685.7</v>
      </c>
    </row>
    <row r="33" spans="1:10" s="16" customFormat="1" ht="59.25" customHeight="1" x14ac:dyDescent="0.2">
      <c r="A33" s="38"/>
      <c r="B33" s="14" t="s">
        <v>134</v>
      </c>
      <c r="C33" s="32" t="s">
        <v>72</v>
      </c>
      <c r="D33" s="32" t="s">
        <v>24</v>
      </c>
      <c r="E33" s="32" t="s">
        <v>144</v>
      </c>
      <c r="F33" s="32" t="s">
        <v>103</v>
      </c>
      <c r="G33" s="53">
        <f>G34</f>
        <v>21870</v>
      </c>
      <c r="H33" s="53">
        <f t="shared" ref="H33:I33" si="15">H34</f>
        <v>22748.2</v>
      </c>
      <c r="I33" s="53">
        <f t="shared" si="15"/>
        <v>23676.2</v>
      </c>
    </row>
    <row r="34" spans="1:10" s="16" customFormat="1" ht="25.5" x14ac:dyDescent="0.2">
      <c r="A34" s="38"/>
      <c r="B34" s="34" t="s">
        <v>127</v>
      </c>
      <c r="C34" s="32" t="s">
        <v>72</v>
      </c>
      <c r="D34" s="32" t="s">
        <v>24</v>
      </c>
      <c r="E34" s="32" t="s">
        <v>144</v>
      </c>
      <c r="F34" s="32" t="s">
        <v>79</v>
      </c>
      <c r="G34" s="53">
        <v>21870</v>
      </c>
      <c r="H34" s="53">
        <v>22748.2</v>
      </c>
      <c r="I34" s="53">
        <v>23676.2</v>
      </c>
      <c r="J34" s="33"/>
    </row>
    <row r="35" spans="1:10" s="16" customFormat="1" x14ac:dyDescent="0.2">
      <c r="A35" s="38"/>
      <c r="B35" s="36" t="s">
        <v>217</v>
      </c>
      <c r="C35" s="32" t="s">
        <v>72</v>
      </c>
      <c r="D35" s="32" t="s">
        <v>24</v>
      </c>
      <c r="E35" s="32" t="s">
        <v>144</v>
      </c>
      <c r="F35" s="32" t="s">
        <v>102</v>
      </c>
      <c r="G35" s="53">
        <f>G36</f>
        <v>1543</v>
      </c>
      <c r="H35" s="53">
        <f t="shared" ref="H35:I37" si="16">H36</f>
        <v>2450.9</v>
      </c>
      <c r="I35" s="53">
        <f t="shared" si="16"/>
        <v>2519.1</v>
      </c>
    </row>
    <row r="36" spans="1:10" s="16" customFormat="1" ht="25.5" x14ac:dyDescent="0.2">
      <c r="A36" s="38"/>
      <c r="B36" s="14" t="s">
        <v>129</v>
      </c>
      <c r="C36" s="32" t="s">
        <v>72</v>
      </c>
      <c r="D36" s="32" t="s">
        <v>24</v>
      </c>
      <c r="E36" s="32" t="s">
        <v>144</v>
      </c>
      <c r="F36" s="32" t="s">
        <v>69</v>
      </c>
      <c r="G36" s="53">
        <f>1573-30</f>
        <v>1543</v>
      </c>
      <c r="H36" s="53">
        <v>2450.9</v>
      </c>
      <c r="I36" s="53">
        <v>2519.1</v>
      </c>
    </row>
    <row r="37" spans="1:10" s="16" customFormat="1" x14ac:dyDescent="0.2">
      <c r="A37" s="38"/>
      <c r="B37" s="36" t="s">
        <v>133</v>
      </c>
      <c r="C37" s="32" t="s">
        <v>72</v>
      </c>
      <c r="D37" s="32" t="s">
        <v>24</v>
      </c>
      <c r="E37" s="32" t="s">
        <v>144</v>
      </c>
      <c r="F37" s="32" t="s">
        <v>105</v>
      </c>
      <c r="G37" s="53">
        <f>G38</f>
        <v>2.9</v>
      </c>
      <c r="H37" s="53">
        <f t="shared" si="16"/>
        <v>0</v>
      </c>
      <c r="I37" s="53">
        <f t="shared" si="16"/>
        <v>0</v>
      </c>
    </row>
    <row r="38" spans="1:10" s="16" customFormat="1" x14ac:dyDescent="0.2">
      <c r="A38" s="38"/>
      <c r="B38" s="14" t="s">
        <v>156</v>
      </c>
      <c r="C38" s="32" t="s">
        <v>72</v>
      </c>
      <c r="D38" s="32" t="s">
        <v>24</v>
      </c>
      <c r="E38" s="32" t="s">
        <v>144</v>
      </c>
      <c r="F38" s="32" t="s">
        <v>155</v>
      </c>
      <c r="G38" s="53">
        <v>2.9</v>
      </c>
      <c r="H38" s="53">
        <v>0</v>
      </c>
      <c r="I38" s="53">
        <v>0</v>
      </c>
    </row>
    <row r="39" spans="1:10" x14ac:dyDescent="0.2">
      <c r="A39" s="38"/>
      <c r="B39" s="15" t="s">
        <v>107</v>
      </c>
      <c r="C39" s="32" t="s">
        <v>72</v>
      </c>
      <c r="D39" s="32" t="s">
        <v>24</v>
      </c>
      <c r="E39" s="32" t="s">
        <v>144</v>
      </c>
      <c r="F39" s="32" t="s">
        <v>104</v>
      </c>
      <c r="G39" s="53">
        <f>G40+G41</f>
        <v>164.7</v>
      </c>
      <c r="H39" s="53">
        <f t="shared" ref="H39:I39" si="17">H40+H41</f>
        <v>466.3</v>
      </c>
      <c r="I39" s="53">
        <f t="shared" si="17"/>
        <v>490.4</v>
      </c>
    </row>
    <row r="40" spans="1:10" x14ac:dyDescent="0.2">
      <c r="A40" s="38"/>
      <c r="B40" s="15" t="s">
        <v>272</v>
      </c>
      <c r="C40" s="32" t="s">
        <v>72</v>
      </c>
      <c r="D40" s="32" t="s">
        <v>24</v>
      </c>
      <c r="E40" s="32" t="s">
        <v>144</v>
      </c>
      <c r="F40" s="32" t="s">
        <v>273</v>
      </c>
      <c r="G40" s="53">
        <v>99.7</v>
      </c>
      <c r="H40" s="53">
        <v>461.3</v>
      </c>
      <c r="I40" s="53">
        <v>485.4</v>
      </c>
    </row>
    <row r="41" spans="1:10" x14ac:dyDescent="0.2">
      <c r="A41" s="38"/>
      <c r="B41" s="37" t="s">
        <v>99</v>
      </c>
      <c r="C41" s="32" t="s">
        <v>72</v>
      </c>
      <c r="D41" s="32" t="s">
        <v>24</v>
      </c>
      <c r="E41" s="32" t="s">
        <v>144</v>
      </c>
      <c r="F41" s="32" t="s">
        <v>98</v>
      </c>
      <c r="G41" s="53">
        <v>65</v>
      </c>
      <c r="H41" s="53">
        <v>5</v>
      </c>
      <c r="I41" s="53">
        <v>5</v>
      </c>
    </row>
    <row r="42" spans="1:10" s="21" customFormat="1" ht="38.25" x14ac:dyDescent="0.2">
      <c r="A42" s="50" t="s">
        <v>199</v>
      </c>
      <c r="B42" s="48" t="s">
        <v>255</v>
      </c>
      <c r="C42" s="30" t="s">
        <v>72</v>
      </c>
      <c r="D42" s="30" t="s">
        <v>24</v>
      </c>
      <c r="E42" s="30" t="s">
        <v>145</v>
      </c>
      <c r="F42" s="30"/>
      <c r="G42" s="52">
        <f>G43+G45</f>
        <v>4746</v>
      </c>
      <c r="H42" s="52">
        <f t="shared" ref="H42:I42" si="18">H43+H45</f>
        <v>4943</v>
      </c>
      <c r="I42" s="52">
        <f t="shared" si="18"/>
        <v>5144.7</v>
      </c>
    </row>
    <row r="43" spans="1:10" s="16" customFormat="1" ht="60.75" customHeight="1" x14ac:dyDescent="0.2">
      <c r="A43" s="38"/>
      <c r="B43" s="14" t="s">
        <v>134</v>
      </c>
      <c r="C43" s="32" t="s">
        <v>72</v>
      </c>
      <c r="D43" s="32" t="s">
        <v>24</v>
      </c>
      <c r="E43" s="32" t="s">
        <v>145</v>
      </c>
      <c r="F43" s="32" t="s">
        <v>103</v>
      </c>
      <c r="G43" s="53">
        <f>G44</f>
        <v>4562.3999999999996</v>
      </c>
      <c r="H43" s="53">
        <f t="shared" ref="H43:I43" si="19">H44</f>
        <v>4751.8</v>
      </c>
      <c r="I43" s="53">
        <f t="shared" si="19"/>
        <v>4945.7</v>
      </c>
      <c r="J43" s="58"/>
    </row>
    <row r="44" spans="1:10" s="16" customFormat="1" x14ac:dyDescent="0.2">
      <c r="A44" s="38"/>
      <c r="B44" s="14" t="s">
        <v>218</v>
      </c>
      <c r="C44" s="32" t="s">
        <v>72</v>
      </c>
      <c r="D44" s="32" t="s">
        <v>24</v>
      </c>
      <c r="E44" s="32" t="s">
        <v>145</v>
      </c>
      <c r="F44" s="32" t="s">
        <v>79</v>
      </c>
      <c r="G44" s="53">
        <v>4562.3999999999996</v>
      </c>
      <c r="H44" s="53">
        <v>4751.8</v>
      </c>
      <c r="I44" s="53">
        <v>4945.7</v>
      </c>
    </row>
    <row r="45" spans="1:10" s="16" customFormat="1" x14ac:dyDescent="0.2">
      <c r="A45" s="38"/>
      <c r="B45" s="36" t="s">
        <v>217</v>
      </c>
      <c r="C45" s="32" t="s">
        <v>72</v>
      </c>
      <c r="D45" s="32" t="s">
        <v>24</v>
      </c>
      <c r="E45" s="32" t="s">
        <v>145</v>
      </c>
      <c r="F45" s="32" t="s">
        <v>102</v>
      </c>
      <c r="G45" s="53">
        <f>G46</f>
        <v>183.6</v>
      </c>
      <c r="H45" s="53">
        <f t="shared" ref="H45:I45" si="20">H46</f>
        <v>191.2</v>
      </c>
      <c r="I45" s="53">
        <f t="shared" si="20"/>
        <v>199</v>
      </c>
    </row>
    <row r="46" spans="1:10" s="16" customFormat="1" ht="25.5" x14ac:dyDescent="0.2">
      <c r="A46" s="38"/>
      <c r="B46" s="14" t="s">
        <v>129</v>
      </c>
      <c r="C46" s="32" t="s">
        <v>72</v>
      </c>
      <c r="D46" s="32" t="s">
        <v>24</v>
      </c>
      <c r="E46" s="32" t="s">
        <v>145</v>
      </c>
      <c r="F46" s="32" t="s">
        <v>69</v>
      </c>
      <c r="G46" s="53">
        <v>183.6</v>
      </c>
      <c r="H46" s="53">
        <v>191.2</v>
      </c>
      <c r="I46" s="53">
        <v>199</v>
      </c>
    </row>
    <row r="47" spans="1:10" hidden="1" x14ac:dyDescent="0.2">
      <c r="A47" s="38"/>
      <c r="B47" s="14" t="s">
        <v>312</v>
      </c>
      <c r="C47" s="32" t="s">
        <v>72</v>
      </c>
      <c r="D47" s="32" t="s">
        <v>288</v>
      </c>
      <c r="E47" s="32"/>
      <c r="F47" s="32"/>
      <c r="G47" s="53">
        <f>G48</f>
        <v>0</v>
      </c>
      <c r="H47" s="53">
        <v>0</v>
      </c>
      <c r="I47" s="53">
        <v>0</v>
      </c>
    </row>
    <row r="48" spans="1:10" hidden="1" x14ac:dyDescent="0.2">
      <c r="A48" s="38"/>
      <c r="B48" s="14" t="s">
        <v>291</v>
      </c>
      <c r="C48" s="32" t="s">
        <v>72</v>
      </c>
      <c r="D48" s="41" t="s">
        <v>288</v>
      </c>
      <c r="E48" s="41" t="s">
        <v>289</v>
      </c>
      <c r="F48" s="41"/>
      <c r="G48" s="53">
        <f>G49</f>
        <v>0</v>
      </c>
      <c r="H48" s="53">
        <v>0</v>
      </c>
      <c r="I48" s="53">
        <v>0</v>
      </c>
    </row>
    <row r="49" spans="1:10" hidden="1" x14ac:dyDescent="0.2">
      <c r="A49" s="38"/>
      <c r="B49" s="14" t="s">
        <v>107</v>
      </c>
      <c r="C49" s="32" t="s">
        <v>72</v>
      </c>
      <c r="D49" s="41" t="s">
        <v>288</v>
      </c>
      <c r="E49" s="41" t="s">
        <v>289</v>
      </c>
      <c r="F49" s="41" t="s">
        <v>104</v>
      </c>
      <c r="G49" s="53">
        <f>G50</f>
        <v>0</v>
      </c>
      <c r="H49" s="53">
        <v>0</v>
      </c>
      <c r="I49" s="53">
        <v>0</v>
      </c>
    </row>
    <row r="50" spans="1:10" hidden="1" x14ac:dyDescent="0.2">
      <c r="A50" s="38"/>
      <c r="B50" s="14" t="s">
        <v>292</v>
      </c>
      <c r="C50" s="32" t="s">
        <v>72</v>
      </c>
      <c r="D50" s="41" t="s">
        <v>288</v>
      </c>
      <c r="E50" s="41" t="s">
        <v>289</v>
      </c>
      <c r="F50" s="41" t="s">
        <v>290</v>
      </c>
      <c r="G50" s="53">
        <v>0</v>
      </c>
      <c r="H50" s="53">
        <v>0</v>
      </c>
      <c r="I50" s="53">
        <v>0</v>
      </c>
    </row>
    <row r="51" spans="1:10" s="59" customFormat="1" x14ac:dyDescent="0.2">
      <c r="A51" s="47" t="s">
        <v>263</v>
      </c>
      <c r="B51" s="48" t="s">
        <v>125</v>
      </c>
      <c r="C51" s="30" t="s">
        <v>72</v>
      </c>
      <c r="D51" s="30" t="s">
        <v>51</v>
      </c>
      <c r="E51" s="30"/>
      <c r="F51" s="30"/>
      <c r="G51" s="52">
        <f>G52</f>
        <v>100</v>
      </c>
      <c r="H51" s="52">
        <f t="shared" ref="H51:I51" si="21">H52</f>
        <v>110</v>
      </c>
      <c r="I51" s="52">
        <f t="shared" si="21"/>
        <v>110</v>
      </c>
    </row>
    <row r="52" spans="1:10" s="3" customFormat="1" x14ac:dyDescent="0.2">
      <c r="A52" s="39" t="s">
        <v>264</v>
      </c>
      <c r="B52" s="14" t="s">
        <v>137</v>
      </c>
      <c r="C52" s="32" t="s">
        <v>72</v>
      </c>
      <c r="D52" s="41" t="s">
        <v>51</v>
      </c>
      <c r="E52" s="41" t="s">
        <v>146</v>
      </c>
      <c r="F52" s="41"/>
      <c r="G52" s="54">
        <f t="shared" ref="G52:I52" si="22">G54</f>
        <v>100</v>
      </c>
      <c r="H52" s="54">
        <f t="shared" si="22"/>
        <v>110</v>
      </c>
      <c r="I52" s="54">
        <f t="shared" si="22"/>
        <v>110</v>
      </c>
    </row>
    <row r="53" spans="1:10" s="3" customFormat="1" x14ac:dyDescent="0.2">
      <c r="A53" s="39"/>
      <c r="B53" s="14" t="s">
        <v>107</v>
      </c>
      <c r="C53" s="32" t="s">
        <v>72</v>
      </c>
      <c r="D53" s="41" t="s">
        <v>51</v>
      </c>
      <c r="E53" s="41" t="s">
        <v>146</v>
      </c>
      <c r="F53" s="41" t="s">
        <v>104</v>
      </c>
      <c r="G53" s="54">
        <f>G54</f>
        <v>100</v>
      </c>
      <c r="H53" s="54">
        <f t="shared" ref="H53:I53" si="23">H54</f>
        <v>110</v>
      </c>
      <c r="I53" s="54">
        <f t="shared" si="23"/>
        <v>110</v>
      </c>
    </row>
    <row r="54" spans="1:10" s="40" customFormat="1" x14ac:dyDescent="0.2">
      <c r="A54" s="39"/>
      <c r="B54" s="14" t="s">
        <v>71</v>
      </c>
      <c r="C54" s="32" t="s">
        <v>72</v>
      </c>
      <c r="D54" s="41" t="s">
        <v>51</v>
      </c>
      <c r="E54" s="41" t="s">
        <v>146</v>
      </c>
      <c r="F54" s="41" t="s">
        <v>70</v>
      </c>
      <c r="G54" s="53">
        <v>100</v>
      </c>
      <c r="H54" s="53">
        <v>110</v>
      </c>
      <c r="I54" s="53">
        <v>110</v>
      </c>
    </row>
    <row r="55" spans="1:10" s="2" customFormat="1" x14ac:dyDescent="0.2">
      <c r="A55" s="50" t="s">
        <v>87</v>
      </c>
      <c r="B55" s="48" t="s">
        <v>8</v>
      </c>
      <c r="C55" s="30" t="s">
        <v>72</v>
      </c>
      <c r="D55" s="30" t="s">
        <v>52</v>
      </c>
      <c r="E55" s="30"/>
      <c r="F55" s="30"/>
      <c r="G55" s="52">
        <f>G56+G59+G62+G65+G68+G71</f>
        <v>1424.3999999999999</v>
      </c>
      <c r="H55" s="52">
        <f t="shared" ref="H55:I55" si="24">H56+H59+H62+H65+H68+H71</f>
        <v>1319.1999999999998</v>
      </c>
      <c r="I55" s="52">
        <f t="shared" si="24"/>
        <v>1489.5000000000002</v>
      </c>
    </row>
    <row r="56" spans="1:10" s="16" customFormat="1" ht="25.5" x14ac:dyDescent="0.2">
      <c r="A56" s="38" t="s">
        <v>88</v>
      </c>
      <c r="B56" s="15" t="s">
        <v>200</v>
      </c>
      <c r="C56" s="32" t="s">
        <v>72</v>
      </c>
      <c r="D56" s="32" t="s">
        <v>52</v>
      </c>
      <c r="E56" s="32" t="s">
        <v>147</v>
      </c>
      <c r="F56" s="32"/>
      <c r="G56" s="53">
        <f>G58</f>
        <v>194.3</v>
      </c>
      <c r="H56" s="53">
        <f t="shared" ref="H56:I56" si="25">H58</f>
        <v>72.900000000000006</v>
      </c>
      <c r="I56" s="53">
        <f t="shared" si="25"/>
        <v>75.900000000000006</v>
      </c>
      <c r="J56" s="33"/>
    </row>
    <row r="57" spans="1:10" s="16" customFormat="1" x14ac:dyDescent="0.2">
      <c r="A57" s="38"/>
      <c r="B57" s="36" t="s">
        <v>217</v>
      </c>
      <c r="C57" s="32" t="s">
        <v>72</v>
      </c>
      <c r="D57" s="32" t="s">
        <v>52</v>
      </c>
      <c r="E57" s="32" t="s">
        <v>147</v>
      </c>
      <c r="F57" s="32" t="s">
        <v>102</v>
      </c>
      <c r="G57" s="53">
        <f>G58</f>
        <v>194.3</v>
      </c>
      <c r="H57" s="53">
        <f t="shared" ref="H57:I57" si="26">H58</f>
        <v>72.900000000000006</v>
      </c>
      <c r="I57" s="53">
        <f t="shared" si="26"/>
        <v>75.900000000000006</v>
      </c>
      <c r="J57" s="33"/>
    </row>
    <row r="58" spans="1:10" s="16" customFormat="1" ht="25.5" x14ac:dyDescent="0.2">
      <c r="A58" s="31"/>
      <c r="B58" s="14" t="s">
        <v>129</v>
      </c>
      <c r="C58" s="32" t="s">
        <v>72</v>
      </c>
      <c r="D58" s="32" t="s">
        <v>52</v>
      </c>
      <c r="E58" s="32" t="s">
        <v>147</v>
      </c>
      <c r="F58" s="32" t="s">
        <v>69</v>
      </c>
      <c r="G58" s="53">
        <f>70+124.3</f>
        <v>194.3</v>
      </c>
      <c r="H58" s="53">
        <v>72.900000000000006</v>
      </c>
      <c r="I58" s="53">
        <v>75.900000000000006</v>
      </c>
    </row>
    <row r="59" spans="1:10" s="16" customFormat="1" ht="61.5" customHeight="1" x14ac:dyDescent="0.2">
      <c r="A59" s="38" t="s">
        <v>265</v>
      </c>
      <c r="B59" s="14" t="s">
        <v>374</v>
      </c>
      <c r="C59" s="32" t="s">
        <v>72</v>
      </c>
      <c r="D59" s="32" t="s">
        <v>52</v>
      </c>
      <c r="E59" s="32" t="s">
        <v>201</v>
      </c>
      <c r="F59" s="32"/>
      <c r="G59" s="53">
        <f>G60</f>
        <v>1070</v>
      </c>
      <c r="H59" s="53">
        <f t="shared" ref="H59:I60" si="27">H60</f>
        <v>1041.5999999999999</v>
      </c>
      <c r="I59" s="53">
        <f t="shared" si="27"/>
        <v>1084.0999999999999</v>
      </c>
    </row>
    <row r="60" spans="1:10" s="16" customFormat="1" x14ac:dyDescent="0.2">
      <c r="A60" s="31"/>
      <c r="B60" s="36" t="s">
        <v>217</v>
      </c>
      <c r="C60" s="32" t="s">
        <v>72</v>
      </c>
      <c r="D60" s="32" t="s">
        <v>52</v>
      </c>
      <c r="E60" s="32" t="s">
        <v>201</v>
      </c>
      <c r="F60" s="32" t="s">
        <v>102</v>
      </c>
      <c r="G60" s="53">
        <f>G61</f>
        <v>1070</v>
      </c>
      <c r="H60" s="53">
        <f t="shared" si="27"/>
        <v>1041.5999999999999</v>
      </c>
      <c r="I60" s="53">
        <f t="shared" si="27"/>
        <v>1084.0999999999999</v>
      </c>
    </row>
    <row r="61" spans="1:10" s="16" customFormat="1" ht="25.5" x14ac:dyDescent="0.2">
      <c r="A61" s="31"/>
      <c r="B61" s="14" t="s">
        <v>129</v>
      </c>
      <c r="C61" s="32" t="s">
        <v>72</v>
      </c>
      <c r="D61" s="32" t="s">
        <v>52</v>
      </c>
      <c r="E61" s="32" t="s">
        <v>201</v>
      </c>
      <c r="F61" s="32" t="s">
        <v>69</v>
      </c>
      <c r="G61" s="53">
        <v>1070</v>
      </c>
      <c r="H61" s="53">
        <v>1041.5999999999999</v>
      </c>
      <c r="I61" s="53">
        <v>1084.0999999999999</v>
      </c>
      <c r="J61" s="33"/>
    </row>
    <row r="62" spans="1:10" s="16" customFormat="1" ht="100.5" customHeight="1" x14ac:dyDescent="0.2">
      <c r="A62" s="31" t="s">
        <v>266</v>
      </c>
      <c r="B62" s="14" t="s">
        <v>307</v>
      </c>
      <c r="C62" s="32" t="s">
        <v>72</v>
      </c>
      <c r="D62" s="32" t="s">
        <v>52</v>
      </c>
      <c r="E62" s="32" t="s">
        <v>246</v>
      </c>
      <c r="F62" s="32"/>
      <c r="G62" s="53">
        <f>G63</f>
        <v>80</v>
      </c>
      <c r="H62" s="53">
        <f t="shared" ref="H62:I63" si="28">H63</f>
        <v>52.1</v>
      </c>
      <c r="I62" s="53">
        <f t="shared" si="28"/>
        <v>54.2</v>
      </c>
    </row>
    <row r="63" spans="1:10" s="16" customFormat="1" x14ac:dyDescent="0.2">
      <c r="A63" s="31"/>
      <c r="B63" s="36" t="s">
        <v>217</v>
      </c>
      <c r="C63" s="32" t="s">
        <v>72</v>
      </c>
      <c r="D63" s="32" t="s">
        <v>52</v>
      </c>
      <c r="E63" s="32" t="s">
        <v>246</v>
      </c>
      <c r="F63" s="32" t="s">
        <v>102</v>
      </c>
      <c r="G63" s="53">
        <f>G64</f>
        <v>80</v>
      </c>
      <c r="H63" s="53">
        <f t="shared" si="28"/>
        <v>52.1</v>
      </c>
      <c r="I63" s="53">
        <f t="shared" si="28"/>
        <v>54.2</v>
      </c>
    </row>
    <row r="64" spans="1:10" s="16" customFormat="1" ht="25.5" x14ac:dyDescent="0.2">
      <c r="A64" s="31"/>
      <c r="B64" s="14" t="s">
        <v>129</v>
      </c>
      <c r="C64" s="32" t="s">
        <v>72</v>
      </c>
      <c r="D64" s="32" t="s">
        <v>52</v>
      </c>
      <c r="E64" s="32" t="s">
        <v>246</v>
      </c>
      <c r="F64" s="32" t="s">
        <v>69</v>
      </c>
      <c r="G64" s="53">
        <f>50+30</f>
        <v>80</v>
      </c>
      <c r="H64" s="53">
        <v>52.1</v>
      </c>
      <c r="I64" s="53">
        <v>54.2</v>
      </c>
    </row>
    <row r="65" spans="1:9" s="16" customFormat="1" ht="54" customHeight="1" x14ac:dyDescent="0.2">
      <c r="A65" s="31" t="s">
        <v>267</v>
      </c>
      <c r="B65" s="37" t="s">
        <v>191</v>
      </c>
      <c r="C65" s="32" t="s">
        <v>72</v>
      </c>
      <c r="D65" s="32" t="s">
        <v>52</v>
      </c>
      <c r="E65" s="32" t="s">
        <v>192</v>
      </c>
      <c r="F65" s="32"/>
      <c r="G65" s="53">
        <f>G66</f>
        <v>20</v>
      </c>
      <c r="H65" s="53">
        <f t="shared" ref="H65:I66" si="29">H66</f>
        <v>90</v>
      </c>
      <c r="I65" s="53">
        <f t="shared" si="29"/>
        <v>210.2</v>
      </c>
    </row>
    <row r="66" spans="1:9" x14ac:dyDescent="0.2">
      <c r="A66" s="31"/>
      <c r="B66" s="36" t="s">
        <v>217</v>
      </c>
      <c r="C66" s="32" t="s">
        <v>72</v>
      </c>
      <c r="D66" s="32" t="s">
        <v>52</v>
      </c>
      <c r="E66" s="32" t="s">
        <v>192</v>
      </c>
      <c r="F66" s="32" t="s">
        <v>102</v>
      </c>
      <c r="G66" s="53">
        <f>G67</f>
        <v>20</v>
      </c>
      <c r="H66" s="53">
        <f t="shared" si="29"/>
        <v>90</v>
      </c>
      <c r="I66" s="53">
        <f t="shared" si="29"/>
        <v>210.2</v>
      </c>
    </row>
    <row r="67" spans="1:9" ht="25.5" x14ac:dyDescent="0.2">
      <c r="A67" s="31"/>
      <c r="B67" s="14" t="s">
        <v>129</v>
      </c>
      <c r="C67" s="32" t="s">
        <v>72</v>
      </c>
      <c r="D67" s="32" t="s">
        <v>52</v>
      </c>
      <c r="E67" s="32" t="s">
        <v>192</v>
      </c>
      <c r="F67" s="32" t="s">
        <v>69</v>
      </c>
      <c r="G67" s="53">
        <v>20</v>
      </c>
      <c r="H67" s="53">
        <v>90</v>
      </c>
      <c r="I67" s="53">
        <v>210.2</v>
      </c>
    </row>
    <row r="68" spans="1:9" s="16" customFormat="1" ht="33" customHeight="1" x14ac:dyDescent="0.2">
      <c r="A68" s="31" t="s">
        <v>268</v>
      </c>
      <c r="B68" s="15" t="s">
        <v>254</v>
      </c>
      <c r="C68" s="32" t="s">
        <v>72</v>
      </c>
      <c r="D68" s="41" t="s">
        <v>52</v>
      </c>
      <c r="E68" s="41" t="s">
        <v>154</v>
      </c>
      <c r="F68" s="41"/>
      <c r="G68" s="54">
        <f>G70</f>
        <v>10.1</v>
      </c>
      <c r="H68" s="54">
        <f t="shared" ref="H68:I68" si="30">H70</f>
        <v>10.5</v>
      </c>
      <c r="I68" s="54">
        <f t="shared" si="30"/>
        <v>10.9</v>
      </c>
    </row>
    <row r="69" spans="1:9" s="16" customFormat="1" x14ac:dyDescent="0.2">
      <c r="A69" s="31"/>
      <c r="B69" s="36" t="s">
        <v>217</v>
      </c>
      <c r="C69" s="32" t="s">
        <v>72</v>
      </c>
      <c r="D69" s="41" t="s">
        <v>52</v>
      </c>
      <c r="E69" s="41" t="s">
        <v>154</v>
      </c>
      <c r="F69" s="41" t="s">
        <v>102</v>
      </c>
      <c r="G69" s="54">
        <f>G70</f>
        <v>10.1</v>
      </c>
      <c r="H69" s="54">
        <f t="shared" ref="H69:I69" si="31">H70</f>
        <v>10.5</v>
      </c>
      <c r="I69" s="54">
        <f t="shared" si="31"/>
        <v>10.9</v>
      </c>
    </row>
    <row r="70" spans="1:9" s="16" customFormat="1" ht="25.5" x14ac:dyDescent="0.2">
      <c r="A70" s="31"/>
      <c r="B70" s="14" t="s">
        <v>129</v>
      </c>
      <c r="C70" s="32" t="s">
        <v>72</v>
      </c>
      <c r="D70" s="41" t="s">
        <v>52</v>
      </c>
      <c r="E70" s="41" t="s">
        <v>154</v>
      </c>
      <c r="F70" s="41" t="s">
        <v>69</v>
      </c>
      <c r="G70" s="53">
        <v>10.1</v>
      </c>
      <c r="H70" s="53">
        <v>10.5</v>
      </c>
      <c r="I70" s="53">
        <v>10.9</v>
      </c>
    </row>
    <row r="71" spans="1:9" s="16" customFormat="1" ht="55.5" customHeight="1" x14ac:dyDescent="0.2">
      <c r="A71" s="31" t="s">
        <v>269</v>
      </c>
      <c r="B71" s="14" t="s">
        <v>375</v>
      </c>
      <c r="C71" s="32" t="s">
        <v>72</v>
      </c>
      <c r="D71" s="32" t="s">
        <v>52</v>
      </c>
      <c r="E71" s="41" t="s">
        <v>252</v>
      </c>
      <c r="F71" s="41"/>
      <c r="G71" s="53">
        <f>G72</f>
        <v>50</v>
      </c>
      <c r="H71" s="53">
        <f t="shared" ref="H71:I71" si="32">H72</f>
        <v>52.1</v>
      </c>
      <c r="I71" s="53">
        <f t="shared" si="32"/>
        <v>54.2</v>
      </c>
    </row>
    <row r="72" spans="1:9" s="16" customFormat="1" x14ac:dyDescent="0.2">
      <c r="A72" s="31"/>
      <c r="B72" s="36" t="s">
        <v>217</v>
      </c>
      <c r="C72" s="32" t="s">
        <v>72</v>
      </c>
      <c r="D72" s="32" t="s">
        <v>52</v>
      </c>
      <c r="E72" s="41" t="s">
        <v>252</v>
      </c>
      <c r="F72" s="41" t="s">
        <v>102</v>
      </c>
      <c r="G72" s="53">
        <f>G73</f>
        <v>50</v>
      </c>
      <c r="H72" s="53">
        <f t="shared" ref="H72:I72" si="33">H73</f>
        <v>52.1</v>
      </c>
      <c r="I72" s="53">
        <f t="shared" si="33"/>
        <v>54.2</v>
      </c>
    </row>
    <row r="73" spans="1:9" s="16" customFormat="1" ht="25.5" x14ac:dyDescent="0.2">
      <c r="A73" s="31"/>
      <c r="B73" s="14" t="s">
        <v>129</v>
      </c>
      <c r="C73" s="32" t="s">
        <v>72</v>
      </c>
      <c r="D73" s="32" t="s">
        <v>52</v>
      </c>
      <c r="E73" s="41" t="s">
        <v>252</v>
      </c>
      <c r="F73" s="41" t="s">
        <v>69</v>
      </c>
      <c r="G73" s="53">
        <v>50</v>
      </c>
      <c r="H73" s="53">
        <v>52.1</v>
      </c>
      <c r="I73" s="53">
        <v>54.2</v>
      </c>
    </row>
    <row r="74" spans="1:9" x14ac:dyDescent="0.2">
      <c r="A74" s="28" t="s">
        <v>89</v>
      </c>
      <c r="B74" s="29" t="s">
        <v>15</v>
      </c>
      <c r="C74" s="30" t="s">
        <v>72</v>
      </c>
      <c r="D74" s="30" t="s">
        <v>9</v>
      </c>
      <c r="E74" s="32"/>
      <c r="F74" s="32"/>
      <c r="G74" s="52">
        <f>G75+G79</f>
        <v>220</v>
      </c>
      <c r="H74" s="52">
        <f t="shared" ref="H74:I74" si="34">H75+H79</f>
        <v>229.20000000000002</v>
      </c>
      <c r="I74" s="52">
        <f t="shared" si="34"/>
        <v>238.50000000000003</v>
      </c>
    </row>
    <row r="75" spans="1:9" s="2" customFormat="1" x14ac:dyDescent="0.2">
      <c r="A75" s="28" t="s">
        <v>90</v>
      </c>
      <c r="B75" s="29" t="s">
        <v>215</v>
      </c>
      <c r="C75" s="30" t="s">
        <v>72</v>
      </c>
      <c r="D75" s="30" t="s">
        <v>2</v>
      </c>
      <c r="E75" s="30"/>
      <c r="F75" s="30"/>
      <c r="G75" s="52">
        <f>G77</f>
        <v>70</v>
      </c>
      <c r="H75" s="52">
        <f t="shared" ref="H75:I75" si="35">H77</f>
        <v>72.900000000000006</v>
      </c>
      <c r="I75" s="52">
        <f t="shared" si="35"/>
        <v>75.900000000000006</v>
      </c>
    </row>
    <row r="76" spans="1:9" s="16" customFormat="1" ht="75.75" customHeight="1" x14ac:dyDescent="0.2">
      <c r="A76" s="31" t="s">
        <v>194</v>
      </c>
      <c r="B76" s="14" t="s">
        <v>294</v>
      </c>
      <c r="C76" s="32" t="s">
        <v>72</v>
      </c>
      <c r="D76" s="32" t="s">
        <v>2</v>
      </c>
      <c r="E76" s="32" t="s">
        <v>222</v>
      </c>
      <c r="F76" s="32"/>
      <c r="G76" s="53">
        <f>G77</f>
        <v>70</v>
      </c>
      <c r="H76" s="53">
        <f t="shared" ref="H76:I77" si="36">H77</f>
        <v>72.900000000000006</v>
      </c>
      <c r="I76" s="53">
        <f t="shared" si="36"/>
        <v>75.900000000000006</v>
      </c>
    </row>
    <row r="77" spans="1:9" s="16" customFormat="1" x14ac:dyDescent="0.2">
      <c r="A77" s="31"/>
      <c r="B77" s="36" t="s">
        <v>217</v>
      </c>
      <c r="C77" s="32" t="s">
        <v>72</v>
      </c>
      <c r="D77" s="32" t="s">
        <v>2</v>
      </c>
      <c r="E77" s="32" t="s">
        <v>222</v>
      </c>
      <c r="F77" s="32" t="s">
        <v>102</v>
      </c>
      <c r="G77" s="53">
        <f>G78</f>
        <v>70</v>
      </c>
      <c r="H77" s="53">
        <f t="shared" si="36"/>
        <v>72.900000000000006</v>
      </c>
      <c r="I77" s="53">
        <f t="shared" si="36"/>
        <v>75.900000000000006</v>
      </c>
    </row>
    <row r="78" spans="1:9" s="16" customFormat="1" ht="25.5" x14ac:dyDescent="0.2">
      <c r="A78" s="31"/>
      <c r="B78" s="14" t="s">
        <v>129</v>
      </c>
      <c r="C78" s="32" t="s">
        <v>72</v>
      </c>
      <c r="D78" s="32" t="s">
        <v>2</v>
      </c>
      <c r="E78" s="32" t="s">
        <v>222</v>
      </c>
      <c r="F78" s="32" t="s">
        <v>69</v>
      </c>
      <c r="G78" s="53">
        <v>70</v>
      </c>
      <c r="H78" s="53">
        <v>72.900000000000006</v>
      </c>
      <c r="I78" s="53">
        <v>75.900000000000006</v>
      </c>
    </row>
    <row r="79" spans="1:9" s="2" customFormat="1" ht="25.5" x14ac:dyDescent="0.2">
      <c r="A79" s="28" t="s">
        <v>170</v>
      </c>
      <c r="B79" s="29" t="s">
        <v>168</v>
      </c>
      <c r="C79" s="30" t="s">
        <v>72</v>
      </c>
      <c r="D79" s="30" t="s">
        <v>169</v>
      </c>
      <c r="E79" s="30"/>
      <c r="F79" s="30"/>
      <c r="G79" s="52">
        <f>G80+G83+G86</f>
        <v>150</v>
      </c>
      <c r="H79" s="52">
        <f t="shared" ref="H79:I79" si="37">H80+H83+H86</f>
        <v>156.30000000000001</v>
      </c>
      <c r="I79" s="52">
        <f t="shared" si="37"/>
        <v>162.60000000000002</v>
      </c>
    </row>
    <row r="80" spans="1:9" s="16" customFormat="1" ht="63.75" customHeight="1" x14ac:dyDescent="0.2">
      <c r="A80" s="31" t="s">
        <v>213</v>
      </c>
      <c r="B80" s="14" t="s">
        <v>305</v>
      </c>
      <c r="C80" s="32" t="s">
        <v>72</v>
      </c>
      <c r="D80" s="32" t="s">
        <v>169</v>
      </c>
      <c r="E80" s="32" t="s">
        <v>247</v>
      </c>
      <c r="F80" s="32"/>
      <c r="G80" s="53">
        <f>G82</f>
        <v>50</v>
      </c>
      <c r="H80" s="53">
        <f t="shared" ref="H80:I80" si="38">H82</f>
        <v>52.1</v>
      </c>
      <c r="I80" s="53">
        <f t="shared" si="38"/>
        <v>54.2</v>
      </c>
    </row>
    <row r="81" spans="1:10" s="16" customFormat="1" x14ac:dyDescent="0.2">
      <c r="A81" s="31"/>
      <c r="B81" s="36" t="s">
        <v>217</v>
      </c>
      <c r="C81" s="32" t="s">
        <v>72</v>
      </c>
      <c r="D81" s="32" t="s">
        <v>169</v>
      </c>
      <c r="E81" s="32" t="s">
        <v>247</v>
      </c>
      <c r="F81" s="32" t="s">
        <v>102</v>
      </c>
      <c r="G81" s="53">
        <f>G82</f>
        <v>50</v>
      </c>
      <c r="H81" s="53">
        <f t="shared" ref="H81:I81" si="39">H82</f>
        <v>52.1</v>
      </c>
      <c r="I81" s="53">
        <f t="shared" si="39"/>
        <v>54.2</v>
      </c>
    </row>
    <row r="82" spans="1:10" s="16" customFormat="1" ht="25.5" x14ac:dyDescent="0.2">
      <c r="A82" s="31"/>
      <c r="B82" s="14" t="s">
        <v>129</v>
      </c>
      <c r="C82" s="32" t="s">
        <v>72</v>
      </c>
      <c r="D82" s="32" t="s">
        <v>169</v>
      </c>
      <c r="E82" s="32" t="s">
        <v>247</v>
      </c>
      <c r="F82" s="32" t="s">
        <v>69</v>
      </c>
      <c r="G82" s="53">
        <v>50</v>
      </c>
      <c r="H82" s="53">
        <v>52.1</v>
      </c>
      <c r="I82" s="53">
        <v>54.2</v>
      </c>
    </row>
    <row r="83" spans="1:10" s="16" customFormat="1" ht="87" customHeight="1" x14ac:dyDescent="0.2">
      <c r="A83" s="31" t="s">
        <v>171</v>
      </c>
      <c r="B83" s="15" t="s">
        <v>298</v>
      </c>
      <c r="C83" s="32" t="s">
        <v>72</v>
      </c>
      <c r="D83" s="32" t="s">
        <v>169</v>
      </c>
      <c r="E83" s="32" t="s">
        <v>248</v>
      </c>
      <c r="F83" s="32"/>
      <c r="G83" s="53">
        <f t="shared" ref="G83:I83" si="40">G85</f>
        <v>50</v>
      </c>
      <c r="H83" s="53">
        <f t="shared" si="40"/>
        <v>52.1</v>
      </c>
      <c r="I83" s="53">
        <f t="shared" si="40"/>
        <v>54.2</v>
      </c>
    </row>
    <row r="84" spans="1:10" s="16" customFormat="1" x14ac:dyDescent="0.2">
      <c r="A84" s="31"/>
      <c r="B84" s="36" t="s">
        <v>217</v>
      </c>
      <c r="C84" s="32" t="s">
        <v>72</v>
      </c>
      <c r="D84" s="32" t="s">
        <v>169</v>
      </c>
      <c r="E84" s="32" t="s">
        <v>248</v>
      </c>
      <c r="F84" s="32" t="s">
        <v>102</v>
      </c>
      <c r="G84" s="53">
        <f>G85</f>
        <v>50</v>
      </c>
      <c r="H84" s="53">
        <f t="shared" ref="H84:I84" si="41">H85</f>
        <v>52.1</v>
      </c>
      <c r="I84" s="53">
        <f t="shared" si="41"/>
        <v>54.2</v>
      </c>
    </row>
    <row r="85" spans="1:10" s="16" customFormat="1" ht="25.5" x14ac:dyDescent="0.2">
      <c r="A85" s="31"/>
      <c r="B85" s="14" t="s">
        <v>129</v>
      </c>
      <c r="C85" s="32" t="s">
        <v>72</v>
      </c>
      <c r="D85" s="32" t="s">
        <v>169</v>
      </c>
      <c r="E85" s="32" t="s">
        <v>248</v>
      </c>
      <c r="F85" s="32" t="s">
        <v>69</v>
      </c>
      <c r="G85" s="53">
        <v>50</v>
      </c>
      <c r="H85" s="53">
        <v>52.1</v>
      </c>
      <c r="I85" s="53">
        <v>54.2</v>
      </c>
    </row>
    <row r="86" spans="1:10" s="16" customFormat="1" ht="81" customHeight="1" x14ac:dyDescent="0.2">
      <c r="A86" s="31" t="s">
        <v>197</v>
      </c>
      <c r="B86" s="15" t="s">
        <v>299</v>
      </c>
      <c r="C86" s="32" t="s">
        <v>72</v>
      </c>
      <c r="D86" s="32" t="s">
        <v>169</v>
      </c>
      <c r="E86" s="32" t="s">
        <v>249</v>
      </c>
      <c r="F86" s="32"/>
      <c r="G86" s="55">
        <f t="shared" ref="G86:I86" si="42">G88</f>
        <v>50</v>
      </c>
      <c r="H86" s="55">
        <f t="shared" si="42"/>
        <v>52.1</v>
      </c>
      <c r="I86" s="55">
        <f t="shared" si="42"/>
        <v>54.2</v>
      </c>
    </row>
    <row r="87" spans="1:10" s="16" customFormat="1" x14ac:dyDescent="0.2">
      <c r="A87" s="31"/>
      <c r="B87" s="36" t="s">
        <v>217</v>
      </c>
      <c r="C87" s="32" t="s">
        <v>72</v>
      </c>
      <c r="D87" s="32" t="s">
        <v>169</v>
      </c>
      <c r="E87" s="32" t="s">
        <v>249</v>
      </c>
      <c r="F87" s="32" t="s">
        <v>102</v>
      </c>
      <c r="G87" s="55">
        <f>G88</f>
        <v>50</v>
      </c>
      <c r="H87" s="55">
        <f t="shared" ref="H87:I87" si="43">H88</f>
        <v>52.1</v>
      </c>
      <c r="I87" s="55">
        <f t="shared" si="43"/>
        <v>54.2</v>
      </c>
    </row>
    <row r="88" spans="1:10" s="16" customFormat="1" ht="25.5" x14ac:dyDescent="0.2">
      <c r="A88" s="31"/>
      <c r="B88" s="14" t="s">
        <v>129</v>
      </c>
      <c r="C88" s="32" t="s">
        <v>72</v>
      </c>
      <c r="D88" s="32" t="s">
        <v>169</v>
      </c>
      <c r="E88" s="32" t="s">
        <v>249</v>
      </c>
      <c r="F88" s="32" t="s">
        <v>69</v>
      </c>
      <c r="G88" s="53">
        <v>50</v>
      </c>
      <c r="H88" s="53">
        <v>52.1</v>
      </c>
      <c r="I88" s="53">
        <v>54.2</v>
      </c>
    </row>
    <row r="89" spans="1:10" s="2" customFormat="1" x14ac:dyDescent="0.2">
      <c r="A89" s="28" t="s">
        <v>91</v>
      </c>
      <c r="B89" s="29" t="s">
        <v>81</v>
      </c>
      <c r="C89" s="30" t="s">
        <v>72</v>
      </c>
      <c r="D89" s="30" t="s">
        <v>84</v>
      </c>
      <c r="E89" s="30"/>
      <c r="F89" s="30"/>
      <c r="G89" s="52">
        <f>G90+G98+G94</f>
        <v>970</v>
      </c>
      <c r="H89" s="52">
        <f t="shared" ref="H89:I89" si="44">H90+H98+H94</f>
        <v>697.80000000000007</v>
      </c>
      <c r="I89" s="52">
        <f t="shared" si="44"/>
        <v>726.3</v>
      </c>
    </row>
    <row r="90" spans="1:10" s="2" customFormat="1" x14ac:dyDescent="0.2">
      <c r="A90" s="28" t="s">
        <v>110</v>
      </c>
      <c r="B90" s="29" t="s">
        <v>82</v>
      </c>
      <c r="C90" s="30" t="s">
        <v>72</v>
      </c>
      <c r="D90" s="30" t="s">
        <v>83</v>
      </c>
      <c r="E90" s="30"/>
      <c r="F90" s="30"/>
      <c r="G90" s="52">
        <f>G91</f>
        <v>400</v>
      </c>
      <c r="H90" s="52">
        <f t="shared" ref="H90:I90" si="45">H91</f>
        <v>416.6</v>
      </c>
      <c r="I90" s="52">
        <f t="shared" si="45"/>
        <v>433.6</v>
      </c>
    </row>
    <row r="91" spans="1:10" s="16" customFormat="1" ht="123" customHeight="1" x14ac:dyDescent="0.2">
      <c r="A91" s="31" t="s">
        <v>92</v>
      </c>
      <c r="B91" s="14" t="s">
        <v>308</v>
      </c>
      <c r="C91" s="32" t="s">
        <v>72</v>
      </c>
      <c r="D91" s="32" t="s">
        <v>83</v>
      </c>
      <c r="E91" s="32" t="s">
        <v>281</v>
      </c>
      <c r="F91" s="32"/>
      <c r="G91" s="53">
        <f>G93</f>
        <v>400</v>
      </c>
      <c r="H91" s="53">
        <f t="shared" ref="H91:I91" si="46">H93</f>
        <v>416.6</v>
      </c>
      <c r="I91" s="53">
        <f t="shared" si="46"/>
        <v>433.6</v>
      </c>
    </row>
    <row r="92" spans="1:10" s="16" customFormat="1" x14ac:dyDescent="0.2">
      <c r="A92" s="31"/>
      <c r="B92" s="14" t="s">
        <v>217</v>
      </c>
      <c r="C92" s="32" t="s">
        <v>72</v>
      </c>
      <c r="D92" s="32" t="s">
        <v>83</v>
      </c>
      <c r="E92" s="32" t="s">
        <v>281</v>
      </c>
      <c r="F92" s="32" t="s">
        <v>102</v>
      </c>
      <c r="G92" s="53">
        <f>G93</f>
        <v>400</v>
      </c>
      <c r="H92" s="53">
        <f t="shared" ref="H92:I92" si="47">H93</f>
        <v>416.6</v>
      </c>
      <c r="I92" s="53">
        <f t="shared" si="47"/>
        <v>433.6</v>
      </c>
    </row>
    <row r="93" spans="1:10" s="16" customFormat="1" ht="25.5" x14ac:dyDescent="0.2">
      <c r="A93" s="31"/>
      <c r="B93" s="34" t="s">
        <v>129</v>
      </c>
      <c r="C93" s="32" t="s">
        <v>72</v>
      </c>
      <c r="D93" s="32" t="s">
        <v>83</v>
      </c>
      <c r="E93" s="32" t="s">
        <v>281</v>
      </c>
      <c r="F93" s="32" t="s">
        <v>69</v>
      </c>
      <c r="G93" s="53">
        <v>400</v>
      </c>
      <c r="H93" s="53">
        <v>416.6</v>
      </c>
      <c r="I93" s="53">
        <v>433.6</v>
      </c>
    </row>
    <row r="94" spans="1:10" s="2" customFormat="1" x14ac:dyDescent="0.2">
      <c r="A94" s="28" t="s">
        <v>162</v>
      </c>
      <c r="B94" s="29" t="s">
        <v>210</v>
      </c>
      <c r="C94" s="30" t="s">
        <v>72</v>
      </c>
      <c r="D94" s="30" t="s">
        <v>209</v>
      </c>
      <c r="E94" s="30"/>
      <c r="F94" s="30"/>
      <c r="G94" s="52">
        <f>G95</f>
        <v>470</v>
      </c>
      <c r="H94" s="52">
        <f t="shared" ref="H94:I96" si="48">H95</f>
        <v>229.1</v>
      </c>
      <c r="I94" s="52">
        <f t="shared" si="48"/>
        <v>238.5</v>
      </c>
    </row>
    <row r="95" spans="1:10" s="16" customFormat="1" ht="84" customHeight="1" x14ac:dyDescent="0.2">
      <c r="A95" s="31" t="s">
        <v>163</v>
      </c>
      <c r="B95" s="15" t="s">
        <v>309</v>
      </c>
      <c r="C95" s="32" t="s">
        <v>72</v>
      </c>
      <c r="D95" s="32" t="s">
        <v>209</v>
      </c>
      <c r="E95" s="32" t="s">
        <v>282</v>
      </c>
      <c r="F95" s="32"/>
      <c r="G95" s="53">
        <f>G96</f>
        <v>470</v>
      </c>
      <c r="H95" s="53">
        <f t="shared" si="48"/>
        <v>229.1</v>
      </c>
      <c r="I95" s="53">
        <f t="shared" si="48"/>
        <v>238.5</v>
      </c>
    </row>
    <row r="96" spans="1:10" s="16" customFormat="1" x14ac:dyDescent="0.2">
      <c r="A96" s="31"/>
      <c r="B96" s="36" t="s">
        <v>217</v>
      </c>
      <c r="C96" s="32" t="s">
        <v>72</v>
      </c>
      <c r="D96" s="32" t="s">
        <v>209</v>
      </c>
      <c r="E96" s="32" t="s">
        <v>282</v>
      </c>
      <c r="F96" s="32" t="s">
        <v>102</v>
      </c>
      <c r="G96" s="53">
        <f>G97</f>
        <v>470</v>
      </c>
      <c r="H96" s="53">
        <f t="shared" si="48"/>
        <v>229.1</v>
      </c>
      <c r="I96" s="53">
        <f t="shared" si="48"/>
        <v>238.5</v>
      </c>
      <c r="J96" s="33"/>
    </row>
    <row r="97" spans="1:9" s="16" customFormat="1" ht="25.5" x14ac:dyDescent="0.2">
      <c r="A97" s="31"/>
      <c r="B97" s="14" t="s">
        <v>129</v>
      </c>
      <c r="C97" s="32" t="s">
        <v>72</v>
      </c>
      <c r="D97" s="32" t="s">
        <v>209</v>
      </c>
      <c r="E97" s="32" t="s">
        <v>282</v>
      </c>
      <c r="F97" s="32" t="s">
        <v>69</v>
      </c>
      <c r="G97" s="53">
        <f>220+250</f>
        <v>470</v>
      </c>
      <c r="H97" s="53">
        <v>229.1</v>
      </c>
      <c r="I97" s="53">
        <v>238.5</v>
      </c>
    </row>
    <row r="98" spans="1:9" s="2" customFormat="1" x14ac:dyDescent="0.2">
      <c r="A98" s="28" t="s">
        <v>211</v>
      </c>
      <c r="B98" s="29" t="s">
        <v>161</v>
      </c>
      <c r="C98" s="30" t="s">
        <v>72</v>
      </c>
      <c r="D98" s="30" t="s">
        <v>160</v>
      </c>
      <c r="E98" s="29"/>
      <c r="F98" s="30"/>
      <c r="G98" s="52">
        <f>G99</f>
        <v>100</v>
      </c>
      <c r="H98" s="52">
        <f t="shared" ref="H98:I100" si="49">H99</f>
        <v>52.1</v>
      </c>
      <c r="I98" s="52">
        <f t="shared" si="49"/>
        <v>54.2</v>
      </c>
    </row>
    <row r="99" spans="1:9" s="16" customFormat="1" ht="60" customHeight="1" x14ac:dyDescent="0.2">
      <c r="A99" s="31" t="s">
        <v>212</v>
      </c>
      <c r="B99" s="14" t="s">
        <v>304</v>
      </c>
      <c r="C99" s="32" t="s">
        <v>72</v>
      </c>
      <c r="D99" s="32" t="s">
        <v>160</v>
      </c>
      <c r="E99" s="32" t="s">
        <v>202</v>
      </c>
      <c r="F99" s="32"/>
      <c r="G99" s="53">
        <f>G100</f>
        <v>100</v>
      </c>
      <c r="H99" s="53">
        <f t="shared" si="49"/>
        <v>52.1</v>
      </c>
      <c r="I99" s="53">
        <f t="shared" si="49"/>
        <v>54.2</v>
      </c>
    </row>
    <row r="100" spans="1:9" s="16" customFormat="1" x14ac:dyDescent="0.2">
      <c r="A100" s="31"/>
      <c r="B100" s="36" t="s">
        <v>217</v>
      </c>
      <c r="C100" s="32" t="s">
        <v>72</v>
      </c>
      <c r="D100" s="32" t="s">
        <v>160</v>
      </c>
      <c r="E100" s="32" t="s">
        <v>202</v>
      </c>
      <c r="F100" s="32" t="s">
        <v>102</v>
      </c>
      <c r="G100" s="53">
        <f>G101</f>
        <v>100</v>
      </c>
      <c r="H100" s="53">
        <f t="shared" si="49"/>
        <v>52.1</v>
      </c>
      <c r="I100" s="53">
        <f t="shared" si="49"/>
        <v>54.2</v>
      </c>
    </row>
    <row r="101" spans="1:9" s="16" customFormat="1" ht="25.5" x14ac:dyDescent="0.2">
      <c r="A101" s="31"/>
      <c r="B101" s="14" t="s">
        <v>129</v>
      </c>
      <c r="C101" s="32" t="s">
        <v>72</v>
      </c>
      <c r="D101" s="32" t="s">
        <v>160</v>
      </c>
      <c r="E101" s="32" t="s">
        <v>202</v>
      </c>
      <c r="F101" s="32" t="s">
        <v>69</v>
      </c>
      <c r="G101" s="53">
        <f>50+50</f>
        <v>100</v>
      </c>
      <c r="H101" s="53">
        <v>52.1</v>
      </c>
      <c r="I101" s="53">
        <v>54.2</v>
      </c>
    </row>
    <row r="102" spans="1:9" s="2" customFormat="1" x14ac:dyDescent="0.2">
      <c r="A102" s="28" t="s">
        <v>85</v>
      </c>
      <c r="B102" s="29" t="s">
        <v>10</v>
      </c>
      <c r="C102" s="30" t="s">
        <v>72</v>
      </c>
      <c r="D102" s="30" t="s">
        <v>11</v>
      </c>
      <c r="E102" s="30"/>
      <c r="F102" s="30"/>
      <c r="G102" s="52">
        <f>G103+G148</f>
        <v>129067.59999999999</v>
      </c>
      <c r="H102" s="52">
        <f>H103+H148</f>
        <v>29918.400000000001</v>
      </c>
      <c r="I102" s="52">
        <f>I103+I148</f>
        <v>22488.400000000001</v>
      </c>
    </row>
    <row r="103" spans="1:9" s="2" customFormat="1" x14ac:dyDescent="0.2">
      <c r="A103" s="28" t="s">
        <v>111</v>
      </c>
      <c r="B103" s="29" t="s">
        <v>37</v>
      </c>
      <c r="C103" s="30" t="s">
        <v>72</v>
      </c>
      <c r="D103" s="30" t="s">
        <v>38</v>
      </c>
      <c r="E103" s="30"/>
      <c r="F103" s="30"/>
      <c r="G103" s="52">
        <f>G104+G145</f>
        <v>118961.7</v>
      </c>
      <c r="H103" s="52">
        <f>H104+H145</f>
        <v>19633.2</v>
      </c>
      <c r="I103" s="52">
        <f>I104+I145</f>
        <v>11914.800000000001</v>
      </c>
    </row>
    <row r="104" spans="1:9" s="21" customFormat="1" ht="99.75" customHeight="1" x14ac:dyDescent="0.2">
      <c r="A104" s="28"/>
      <c r="B104" s="48" t="s">
        <v>311</v>
      </c>
      <c r="C104" s="30" t="s">
        <v>72</v>
      </c>
      <c r="D104" s="30" t="s">
        <v>38</v>
      </c>
      <c r="E104" s="30" t="s">
        <v>149</v>
      </c>
      <c r="F104" s="30"/>
      <c r="G104" s="52">
        <f>G105+G116+G110+G113+G121+G130+G133+G142</f>
        <v>116461.7</v>
      </c>
      <c r="H104" s="52">
        <f>H105+H116</f>
        <v>18133.2</v>
      </c>
      <c r="I104" s="52">
        <f>I105+I116</f>
        <v>10914.800000000001</v>
      </c>
    </row>
    <row r="105" spans="1:9" s="21" customFormat="1" ht="39" customHeight="1" x14ac:dyDescent="0.2">
      <c r="A105" s="28" t="s">
        <v>271</v>
      </c>
      <c r="B105" s="48" t="s">
        <v>207</v>
      </c>
      <c r="C105" s="30" t="s">
        <v>72</v>
      </c>
      <c r="D105" s="30" t="s">
        <v>38</v>
      </c>
      <c r="E105" s="30" t="s">
        <v>324</v>
      </c>
      <c r="F105" s="30"/>
      <c r="G105" s="52">
        <f>G106+G108</f>
        <v>8999.9</v>
      </c>
      <c r="H105" s="52">
        <f t="shared" ref="H105:I105" si="50">H106+H108</f>
        <v>13262</v>
      </c>
      <c r="I105" s="52">
        <f t="shared" si="50"/>
        <v>9809.7000000000007</v>
      </c>
    </row>
    <row r="106" spans="1:9" s="16" customFormat="1" ht="22.5" customHeight="1" x14ac:dyDescent="0.2">
      <c r="A106" s="31"/>
      <c r="B106" s="36" t="s">
        <v>217</v>
      </c>
      <c r="C106" s="32" t="s">
        <v>72</v>
      </c>
      <c r="D106" s="32" t="s">
        <v>38</v>
      </c>
      <c r="E106" s="32" t="s">
        <v>283</v>
      </c>
      <c r="F106" s="32" t="s">
        <v>102</v>
      </c>
      <c r="G106" s="53">
        <f>G107</f>
        <v>8868.5</v>
      </c>
      <c r="H106" s="53">
        <f t="shared" ref="H106:I108" si="51">H107</f>
        <v>13262</v>
      </c>
      <c r="I106" s="53">
        <f t="shared" si="51"/>
        <v>9809.7000000000007</v>
      </c>
    </row>
    <row r="107" spans="1:9" s="16" customFormat="1" ht="25.5" x14ac:dyDescent="0.2">
      <c r="A107" s="31"/>
      <c r="B107" s="14" t="s">
        <v>129</v>
      </c>
      <c r="C107" s="32" t="s">
        <v>72</v>
      </c>
      <c r="D107" s="32" t="s">
        <v>38</v>
      </c>
      <c r="E107" s="32" t="s">
        <v>283</v>
      </c>
      <c r="F107" s="32" t="s">
        <v>69</v>
      </c>
      <c r="G107" s="53">
        <v>8868.5</v>
      </c>
      <c r="H107" s="53">
        <v>13262</v>
      </c>
      <c r="I107" s="53">
        <v>9809.7000000000007</v>
      </c>
    </row>
    <row r="108" spans="1:9" s="16" customFormat="1" ht="22.5" customHeight="1" x14ac:dyDescent="0.2">
      <c r="A108" s="31"/>
      <c r="B108" s="36" t="s">
        <v>107</v>
      </c>
      <c r="C108" s="32" t="s">
        <v>72</v>
      </c>
      <c r="D108" s="32" t="s">
        <v>38</v>
      </c>
      <c r="E108" s="32" t="s">
        <v>283</v>
      </c>
      <c r="F108" s="32" t="s">
        <v>104</v>
      </c>
      <c r="G108" s="53">
        <f>G109</f>
        <v>131.4</v>
      </c>
      <c r="H108" s="53">
        <f t="shared" si="51"/>
        <v>0</v>
      </c>
      <c r="I108" s="53">
        <f t="shared" si="51"/>
        <v>0</v>
      </c>
    </row>
    <row r="109" spans="1:9" s="16" customFormat="1" x14ac:dyDescent="0.2">
      <c r="A109" s="31"/>
      <c r="B109" s="14" t="s">
        <v>99</v>
      </c>
      <c r="C109" s="32" t="s">
        <v>72</v>
      </c>
      <c r="D109" s="32" t="s">
        <v>38</v>
      </c>
      <c r="E109" s="32" t="s">
        <v>283</v>
      </c>
      <c r="F109" s="32" t="s">
        <v>98</v>
      </c>
      <c r="G109" s="53">
        <v>131.4</v>
      </c>
      <c r="H109" s="53">
        <v>0</v>
      </c>
      <c r="I109" s="53">
        <v>0</v>
      </c>
    </row>
    <row r="110" spans="1:9" ht="38.25" hidden="1" x14ac:dyDescent="0.2">
      <c r="A110" s="31" t="s">
        <v>270</v>
      </c>
      <c r="B110" s="14" t="s">
        <v>274</v>
      </c>
      <c r="C110" s="32" t="s">
        <v>72</v>
      </c>
      <c r="D110" s="32" t="s">
        <v>38</v>
      </c>
      <c r="E110" s="32" t="s">
        <v>275</v>
      </c>
      <c r="F110" s="32"/>
      <c r="G110" s="53">
        <f t="shared" ref="G110:I111" si="52">G111</f>
        <v>0</v>
      </c>
      <c r="H110" s="53">
        <f t="shared" si="52"/>
        <v>0</v>
      </c>
      <c r="I110" s="53">
        <f t="shared" si="52"/>
        <v>0</v>
      </c>
    </row>
    <row r="111" spans="1:9" hidden="1" x14ac:dyDescent="0.2">
      <c r="A111" s="31"/>
      <c r="B111" s="14" t="s">
        <v>276</v>
      </c>
      <c r="C111" s="32" t="s">
        <v>72</v>
      </c>
      <c r="D111" s="32" t="s">
        <v>38</v>
      </c>
      <c r="E111" s="32" t="s">
        <v>275</v>
      </c>
      <c r="F111" s="32" t="s">
        <v>102</v>
      </c>
      <c r="G111" s="53">
        <f t="shared" si="52"/>
        <v>0</v>
      </c>
      <c r="H111" s="53">
        <f t="shared" si="52"/>
        <v>0</v>
      </c>
      <c r="I111" s="53">
        <f t="shared" si="52"/>
        <v>0</v>
      </c>
    </row>
    <row r="112" spans="1:9" ht="25.5" hidden="1" x14ac:dyDescent="0.2">
      <c r="A112" s="31"/>
      <c r="B112" s="14" t="s">
        <v>129</v>
      </c>
      <c r="C112" s="32" t="s">
        <v>72</v>
      </c>
      <c r="D112" s="32" t="s">
        <v>38</v>
      </c>
      <c r="E112" s="32" t="s">
        <v>275</v>
      </c>
      <c r="F112" s="32" t="s">
        <v>69</v>
      </c>
      <c r="G112" s="53">
        <v>0</v>
      </c>
      <c r="H112" s="53">
        <v>0</v>
      </c>
      <c r="I112" s="53">
        <v>0</v>
      </c>
    </row>
    <row r="113" spans="1:9" ht="38.25" hidden="1" x14ac:dyDescent="0.2">
      <c r="A113" s="31" t="s">
        <v>279</v>
      </c>
      <c r="B113" s="14" t="s">
        <v>277</v>
      </c>
      <c r="C113" s="32" t="s">
        <v>72</v>
      </c>
      <c r="D113" s="32" t="s">
        <v>38</v>
      </c>
      <c r="E113" s="32" t="s">
        <v>278</v>
      </c>
      <c r="F113" s="32"/>
      <c r="G113" s="53">
        <f t="shared" ref="G113:I114" si="53">G114</f>
        <v>0</v>
      </c>
      <c r="H113" s="53">
        <f t="shared" si="53"/>
        <v>0</v>
      </c>
      <c r="I113" s="53">
        <f t="shared" si="53"/>
        <v>0</v>
      </c>
    </row>
    <row r="114" spans="1:9" hidden="1" x14ac:dyDescent="0.2">
      <c r="A114" s="31"/>
      <c r="B114" s="14" t="s">
        <v>276</v>
      </c>
      <c r="C114" s="32" t="s">
        <v>72</v>
      </c>
      <c r="D114" s="32" t="s">
        <v>38</v>
      </c>
      <c r="E114" s="32" t="s">
        <v>278</v>
      </c>
      <c r="F114" s="32" t="s">
        <v>102</v>
      </c>
      <c r="G114" s="53">
        <f t="shared" si="53"/>
        <v>0</v>
      </c>
      <c r="H114" s="53">
        <f t="shared" si="53"/>
        <v>0</v>
      </c>
      <c r="I114" s="53">
        <f t="shared" si="53"/>
        <v>0</v>
      </c>
    </row>
    <row r="115" spans="1:9" ht="25.5" hidden="1" x14ac:dyDescent="0.2">
      <c r="A115" s="31"/>
      <c r="B115" s="14" t="s">
        <v>129</v>
      </c>
      <c r="C115" s="32" t="s">
        <v>72</v>
      </c>
      <c r="D115" s="32" t="s">
        <v>38</v>
      </c>
      <c r="E115" s="32" t="s">
        <v>278</v>
      </c>
      <c r="F115" s="32" t="s">
        <v>69</v>
      </c>
      <c r="G115" s="53">
        <v>0</v>
      </c>
      <c r="H115" s="53">
        <v>0</v>
      </c>
      <c r="I115" s="53">
        <v>0</v>
      </c>
    </row>
    <row r="116" spans="1:9" s="21" customFormat="1" ht="36.75" customHeight="1" x14ac:dyDescent="0.2">
      <c r="A116" s="28" t="s">
        <v>280</v>
      </c>
      <c r="B116" s="48" t="s">
        <v>208</v>
      </c>
      <c r="C116" s="30" t="s">
        <v>72</v>
      </c>
      <c r="D116" s="30" t="s">
        <v>38</v>
      </c>
      <c r="E116" s="30" t="s">
        <v>284</v>
      </c>
      <c r="F116" s="30"/>
      <c r="G116" s="52">
        <f>G117+G119</f>
        <v>14827.400000000001</v>
      </c>
      <c r="H116" s="52">
        <f t="shared" ref="H116:I116" si="54">H117+H119</f>
        <v>4871.2</v>
      </c>
      <c r="I116" s="52">
        <f t="shared" si="54"/>
        <v>1105.0999999999999</v>
      </c>
    </row>
    <row r="117" spans="1:9" s="16" customFormat="1" x14ac:dyDescent="0.2">
      <c r="A117" s="31"/>
      <c r="B117" s="36" t="s">
        <v>217</v>
      </c>
      <c r="C117" s="32" t="s">
        <v>72</v>
      </c>
      <c r="D117" s="32" t="s">
        <v>38</v>
      </c>
      <c r="E117" s="32" t="s">
        <v>284</v>
      </c>
      <c r="F117" s="32" t="s">
        <v>102</v>
      </c>
      <c r="G117" s="53">
        <f>G118</f>
        <v>12629.6</v>
      </c>
      <c r="H117" s="53">
        <f t="shared" ref="H117:I119" si="55">H118</f>
        <v>4871.2</v>
      </c>
      <c r="I117" s="53">
        <f t="shared" si="55"/>
        <v>1105.0999999999999</v>
      </c>
    </row>
    <row r="118" spans="1:9" s="16" customFormat="1" ht="25.5" x14ac:dyDescent="0.2">
      <c r="A118" s="31"/>
      <c r="B118" s="14" t="s">
        <v>129</v>
      </c>
      <c r="C118" s="32" t="s">
        <v>72</v>
      </c>
      <c r="D118" s="32" t="s">
        <v>38</v>
      </c>
      <c r="E118" s="32" t="s">
        <v>284</v>
      </c>
      <c r="F118" s="32" t="s">
        <v>69</v>
      </c>
      <c r="G118" s="53">
        <f>'распр.бюдж.ассигн. прил.2'!F117</f>
        <v>12629.6</v>
      </c>
      <c r="H118" s="53">
        <f>4871.2</f>
        <v>4871.2</v>
      </c>
      <c r="I118" s="53">
        <f>1105.1</f>
        <v>1105.0999999999999</v>
      </c>
    </row>
    <row r="119" spans="1:9" s="16" customFormat="1" x14ac:dyDescent="0.2">
      <c r="A119" s="31"/>
      <c r="B119" s="36" t="s">
        <v>107</v>
      </c>
      <c r="C119" s="32" t="s">
        <v>72</v>
      </c>
      <c r="D119" s="32" t="s">
        <v>38</v>
      </c>
      <c r="E119" s="32" t="s">
        <v>284</v>
      </c>
      <c r="F119" s="32" t="s">
        <v>104</v>
      </c>
      <c r="G119" s="53">
        <f>G120</f>
        <v>2197.8000000000002</v>
      </c>
      <c r="H119" s="53">
        <f t="shared" si="55"/>
        <v>0</v>
      </c>
      <c r="I119" s="53">
        <f t="shared" si="55"/>
        <v>0</v>
      </c>
    </row>
    <row r="120" spans="1:9" s="16" customFormat="1" x14ac:dyDescent="0.2">
      <c r="A120" s="31"/>
      <c r="B120" s="14" t="s">
        <v>99</v>
      </c>
      <c r="C120" s="32" t="s">
        <v>72</v>
      </c>
      <c r="D120" s="32" t="s">
        <v>38</v>
      </c>
      <c r="E120" s="32" t="s">
        <v>284</v>
      </c>
      <c r="F120" s="32" t="s">
        <v>98</v>
      </c>
      <c r="G120" s="53">
        <f>'распр.бюдж.ассигн. прил.2'!F119</f>
        <v>2197.8000000000002</v>
      </c>
      <c r="H120" s="53">
        <v>0</v>
      </c>
      <c r="I120" s="53">
        <v>0</v>
      </c>
    </row>
    <row r="121" spans="1:9" s="21" customFormat="1" ht="39" customHeight="1" x14ac:dyDescent="0.2">
      <c r="A121" s="28" t="s">
        <v>271</v>
      </c>
      <c r="B121" s="29" t="s">
        <v>274</v>
      </c>
      <c r="C121" s="30" t="s">
        <v>72</v>
      </c>
      <c r="D121" s="30" t="s">
        <v>38</v>
      </c>
      <c r="E121" s="30" t="s">
        <v>275</v>
      </c>
      <c r="F121" s="30"/>
      <c r="G121" s="52">
        <f t="shared" ref="G121:I134" si="56">G122</f>
        <v>52477.599999999999</v>
      </c>
      <c r="H121" s="80">
        <f t="shared" si="56"/>
        <v>0</v>
      </c>
      <c r="I121" s="80">
        <f t="shared" si="56"/>
        <v>0</v>
      </c>
    </row>
    <row r="122" spans="1:9" s="16" customFormat="1" ht="22.5" customHeight="1" x14ac:dyDescent="0.2">
      <c r="A122" s="31"/>
      <c r="B122" s="14" t="s">
        <v>276</v>
      </c>
      <c r="C122" s="32" t="s">
        <v>72</v>
      </c>
      <c r="D122" s="32" t="s">
        <v>38</v>
      </c>
      <c r="E122" s="32" t="s">
        <v>275</v>
      </c>
      <c r="F122" s="32" t="s">
        <v>102</v>
      </c>
      <c r="G122" s="53">
        <f t="shared" si="56"/>
        <v>52477.599999999999</v>
      </c>
      <c r="H122" s="75">
        <f t="shared" si="56"/>
        <v>0</v>
      </c>
      <c r="I122" s="75">
        <f t="shared" si="56"/>
        <v>0</v>
      </c>
    </row>
    <row r="123" spans="1:9" s="16" customFormat="1" ht="25.5" x14ac:dyDescent="0.2">
      <c r="A123" s="31"/>
      <c r="B123" s="14" t="s">
        <v>129</v>
      </c>
      <c r="C123" s="32" t="s">
        <v>72</v>
      </c>
      <c r="D123" s="32" t="s">
        <v>38</v>
      </c>
      <c r="E123" s="32" t="s">
        <v>275</v>
      </c>
      <c r="F123" s="32" t="s">
        <v>69</v>
      </c>
      <c r="G123" s="53">
        <v>52477.599999999999</v>
      </c>
      <c r="H123" s="75">
        <v>0</v>
      </c>
      <c r="I123" s="75">
        <v>0</v>
      </c>
    </row>
    <row r="124" spans="1:9" ht="38.25" hidden="1" x14ac:dyDescent="0.2">
      <c r="A124" s="31" t="s">
        <v>270</v>
      </c>
      <c r="B124" s="14" t="s">
        <v>277</v>
      </c>
      <c r="C124" s="32" t="s">
        <v>72</v>
      </c>
      <c r="D124" s="32" t="s">
        <v>38</v>
      </c>
      <c r="E124" s="32" t="s">
        <v>278</v>
      </c>
      <c r="F124" s="32"/>
      <c r="G124" s="53">
        <f t="shared" ref="G124:I137" si="57">G125</f>
        <v>2762</v>
      </c>
      <c r="H124" s="75">
        <f t="shared" si="57"/>
        <v>0</v>
      </c>
      <c r="I124" s="75">
        <f t="shared" si="57"/>
        <v>0</v>
      </c>
    </row>
    <row r="125" spans="1:9" hidden="1" x14ac:dyDescent="0.2">
      <c r="A125" s="31"/>
      <c r="B125" s="14" t="s">
        <v>276</v>
      </c>
      <c r="C125" s="32" t="s">
        <v>72</v>
      </c>
      <c r="D125" s="32" t="s">
        <v>38</v>
      </c>
      <c r="E125" s="32" t="s">
        <v>278</v>
      </c>
      <c r="F125" s="32" t="s">
        <v>102</v>
      </c>
      <c r="G125" s="53">
        <f>G126</f>
        <v>2762</v>
      </c>
      <c r="H125" s="75">
        <f t="shared" si="57"/>
        <v>0</v>
      </c>
      <c r="I125" s="75">
        <f t="shared" si="57"/>
        <v>0</v>
      </c>
    </row>
    <row r="126" spans="1:9" ht="25.5" hidden="1" x14ac:dyDescent="0.2">
      <c r="A126" s="31"/>
      <c r="B126" s="14" t="s">
        <v>129</v>
      </c>
      <c r="C126" s="32" t="s">
        <v>72</v>
      </c>
      <c r="D126" s="32" t="s">
        <v>38</v>
      </c>
      <c r="E126" s="32" t="s">
        <v>278</v>
      </c>
      <c r="F126" s="32" t="s">
        <v>69</v>
      </c>
      <c r="G126" s="53">
        <v>2762</v>
      </c>
      <c r="H126" s="75">
        <v>0</v>
      </c>
      <c r="I126" s="75">
        <v>0</v>
      </c>
    </row>
    <row r="127" spans="1:9" ht="38.25" hidden="1" x14ac:dyDescent="0.2">
      <c r="A127" s="31" t="s">
        <v>279</v>
      </c>
      <c r="B127" s="14" t="s">
        <v>274</v>
      </c>
      <c r="C127" s="32" t="s">
        <v>72</v>
      </c>
      <c r="D127" s="32" t="s">
        <v>38</v>
      </c>
      <c r="E127" s="32" t="s">
        <v>275</v>
      </c>
      <c r="F127" s="32"/>
      <c r="G127" s="53">
        <f t="shared" ref="G127:I140" si="58">G128</f>
        <v>35524.9</v>
      </c>
      <c r="H127" s="75">
        <f t="shared" si="58"/>
        <v>0</v>
      </c>
      <c r="I127" s="75">
        <f t="shared" si="58"/>
        <v>0</v>
      </c>
    </row>
    <row r="128" spans="1:9" hidden="1" x14ac:dyDescent="0.2">
      <c r="A128" s="31"/>
      <c r="B128" s="14" t="s">
        <v>276</v>
      </c>
      <c r="C128" s="32" t="s">
        <v>72</v>
      </c>
      <c r="D128" s="32" t="s">
        <v>38</v>
      </c>
      <c r="E128" s="32" t="s">
        <v>275</v>
      </c>
      <c r="F128" s="32" t="s">
        <v>102</v>
      </c>
      <c r="G128" s="53">
        <f t="shared" si="58"/>
        <v>35524.9</v>
      </c>
      <c r="H128" s="75">
        <f t="shared" si="58"/>
        <v>0</v>
      </c>
      <c r="I128" s="75">
        <f t="shared" si="58"/>
        <v>0</v>
      </c>
    </row>
    <row r="129" spans="1:9" ht="25.5" hidden="1" x14ac:dyDescent="0.2">
      <c r="A129" s="31"/>
      <c r="B129" s="14" t="s">
        <v>129</v>
      </c>
      <c r="C129" s="32" t="s">
        <v>72</v>
      </c>
      <c r="D129" s="32" t="s">
        <v>38</v>
      </c>
      <c r="E129" s="32" t="s">
        <v>275</v>
      </c>
      <c r="F129" s="32" t="s">
        <v>69</v>
      </c>
      <c r="G129" s="53">
        <v>35524.9</v>
      </c>
      <c r="H129" s="75">
        <v>0</v>
      </c>
      <c r="I129" s="75">
        <v>0</v>
      </c>
    </row>
    <row r="130" spans="1:9" s="21" customFormat="1" ht="36.75" customHeight="1" x14ac:dyDescent="0.2">
      <c r="A130" s="28" t="s">
        <v>280</v>
      </c>
      <c r="B130" s="29" t="s">
        <v>277</v>
      </c>
      <c r="C130" s="30" t="s">
        <v>72</v>
      </c>
      <c r="D130" s="30" t="s">
        <v>38</v>
      </c>
      <c r="E130" s="30" t="s">
        <v>278</v>
      </c>
      <c r="F130" s="30"/>
      <c r="G130" s="52">
        <f t="shared" ref="G130" si="59">G131</f>
        <v>2762.1</v>
      </c>
      <c r="H130" s="80">
        <f>H131</f>
        <v>0</v>
      </c>
      <c r="I130" s="80">
        <f>I131</f>
        <v>0</v>
      </c>
    </row>
    <row r="131" spans="1:9" s="16" customFormat="1" x14ac:dyDescent="0.2">
      <c r="A131" s="31"/>
      <c r="B131" s="14" t="s">
        <v>276</v>
      </c>
      <c r="C131" s="32" t="s">
        <v>72</v>
      </c>
      <c r="D131" s="32" t="s">
        <v>38</v>
      </c>
      <c r="E131" s="32" t="s">
        <v>278</v>
      </c>
      <c r="F131" s="32" t="s">
        <v>102</v>
      </c>
      <c r="G131" s="53">
        <f>G132</f>
        <v>2762.1</v>
      </c>
      <c r="H131" s="75">
        <f t="shared" ref="H131:I143" si="60">H132</f>
        <v>0</v>
      </c>
      <c r="I131" s="75">
        <f t="shared" si="60"/>
        <v>0</v>
      </c>
    </row>
    <row r="132" spans="1:9" s="16" customFormat="1" ht="25.5" x14ac:dyDescent="0.2">
      <c r="A132" s="31"/>
      <c r="B132" s="14" t="s">
        <v>129</v>
      </c>
      <c r="C132" s="32" t="s">
        <v>72</v>
      </c>
      <c r="D132" s="32" t="s">
        <v>38</v>
      </c>
      <c r="E132" s="32" t="s">
        <v>278</v>
      </c>
      <c r="F132" s="32" t="s">
        <v>69</v>
      </c>
      <c r="G132" s="53">
        <v>2762.1</v>
      </c>
      <c r="H132" s="75">
        <v>0</v>
      </c>
      <c r="I132" s="75">
        <v>0</v>
      </c>
    </row>
    <row r="133" spans="1:9" s="21" customFormat="1" ht="39" customHeight="1" x14ac:dyDescent="0.2">
      <c r="A133" s="28" t="s">
        <v>271</v>
      </c>
      <c r="B133" s="29" t="s">
        <v>354</v>
      </c>
      <c r="C133" s="30" t="s">
        <v>72</v>
      </c>
      <c r="D133" s="30" t="s">
        <v>38</v>
      </c>
      <c r="E133" s="30" t="s">
        <v>352</v>
      </c>
      <c r="F133" s="30"/>
      <c r="G133" s="52">
        <f t="shared" ref="G133:G140" si="61">G134</f>
        <v>35524.9</v>
      </c>
      <c r="H133" s="80">
        <f t="shared" si="56"/>
        <v>0</v>
      </c>
      <c r="I133" s="80">
        <f t="shared" si="56"/>
        <v>0</v>
      </c>
    </row>
    <row r="134" spans="1:9" s="16" customFormat="1" ht="22.5" customHeight="1" x14ac:dyDescent="0.2">
      <c r="A134" s="31"/>
      <c r="B134" s="14" t="s">
        <v>276</v>
      </c>
      <c r="C134" s="32" t="s">
        <v>72</v>
      </c>
      <c r="D134" s="32" t="s">
        <v>38</v>
      </c>
      <c r="E134" s="32" t="s">
        <v>352</v>
      </c>
      <c r="F134" s="32" t="s">
        <v>102</v>
      </c>
      <c r="G134" s="53">
        <f t="shared" si="61"/>
        <v>35524.9</v>
      </c>
      <c r="H134" s="75">
        <f t="shared" si="56"/>
        <v>0</v>
      </c>
      <c r="I134" s="75">
        <f t="shared" si="56"/>
        <v>0</v>
      </c>
    </row>
    <row r="135" spans="1:9" s="16" customFormat="1" ht="25.5" x14ac:dyDescent="0.2">
      <c r="A135" s="31"/>
      <c r="B135" s="14" t="s">
        <v>129</v>
      </c>
      <c r="C135" s="32" t="s">
        <v>72</v>
      </c>
      <c r="D135" s="32" t="s">
        <v>38</v>
      </c>
      <c r="E135" s="32" t="s">
        <v>352</v>
      </c>
      <c r="F135" s="32" t="s">
        <v>69</v>
      </c>
      <c r="G135" s="53">
        <v>35524.9</v>
      </c>
      <c r="H135" s="75">
        <v>0</v>
      </c>
      <c r="I135" s="75">
        <v>0</v>
      </c>
    </row>
    <row r="136" spans="1:9" ht="38.25" hidden="1" x14ac:dyDescent="0.2">
      <c r="A136" s="31" t="s">
        <v>270</v>
      </c>
      <c r="B136" s="14" t="s">
        <v>355</v>
      </c>
      <c r="C136" s="32" t="s">
        <v>72</v>
      </c>
      <c r="D136" s="32" t="s">
        <v>38</v>
      </c>
      <c r="E136" s="32" t="s">
        <v>353</v>
      </c>
      <c r="F136" s="32"/>
      <c r="G136" s="53">
        <f t="shared" ref="G136:G142" si="62">G137</f>
        <v>1870</v>
      </c>
      <c r="H136" s="75">
        <f t="shared" si="57"/>
        <v>0</v>
      </c>
      <c r="I136" s="75">
        <f t="shared" si="57"/>
        <v>0</v>
      </c>
    </row>
    <row r="137" spans="1:9" hidden="1" x14ac:dyDescent="0.2">
      <c r="A137" s="31"/>
      <c r="B137" s="14" t="s">
        <v>276</v>
      </c>
      <c r="C137" s="32" t="s">
        <v>72</v>
      </c>
      <c r="D137" s="32" t="s">
        <v>38</v>
      </c>
      <c r="E137" s="32" t="s">
        <v>353</v>
      </c>
      <c r="F137" s="32" t="s">
        <v>102</v>
      </c>
      <c r="G137" s="53">
        <f>G138</f>
        <v>1870</v>
      </c>
      <c r="H137" s="75">
        <f t="shared" si="57"/>
        <v>0</v>
      </c>
      <c r="I137" s="75">
        <f t="shared" si="57"/>
        <v>0</v>
      </c>
    </row>
    <row r="138" spans="1:9" ht="25.5" hidden="1" x14ac:dyDescent="0.2">
      <c r="A138" s="31"/>
      <c r="B138" s="14" t="s">
        <v>129</v>
      </c>
      <c r="C138" s="32" t="s">
        <v>72</v>
      </c>
      <c r="D138" s="32" t="s">
        <v>38</v>
      </c>
      <c r="E138" s="32" t="s">
        <v>353</v>
      </c>
      <c r="F138" s="32" t="s">
        <v>69</v>
      </c>
      <c r="G138" s="53">
        <v>1870</v>
      </c>
      <c r="H138" s="75">
        <v>0</v>
      </c>
      <c r="I138" s="75">
        <v>0</v>
      </c>
    </row>
    <row r="139" spans="1:9" ht="38.25" hidden="1" x14ac:dyDescent="0.2">
      <c r="A139" s="31" t="s">
        <v>279</v>
      </c>
      <c r="B139" s="14" t="s">
        <v>354</v>
      </c>
      <c r="C139" s="32" t="s">
        <v>72</v>
      </c>
      <c r="D139" s="32" t="s">
        <v>38</v>
      </c>
      <c r="E139" s="32" t="s">
        <v>352</v>
      </c>
      <c r="F139" s="32"/>
      <c r="G139" s="53">
        <f t="shared" si="61"/>
        <v>35524.9</v>
      </c>
      <c r="H139" s="75">
        <f t="shared" si="58"/>
        <v>0</v>
      </c>
      <c r="I139" s="75">
        <f t="shared" si="58"/>
        <v>0</v>
      </c>
    </row>
    <row r="140" spans="1:9" hidden="1" x14ac:dyDescent="0.2">
      <c r="A140" s="31"/>
      <c r="B140" s="14" t="s">
        <v>276</v>
      </c>
      <c r="C140" s="32" t="s">
        <v>72</v>
      </c>
      <c r="D140" s="32" t="s">
        <v>38</v>
      </c>
      <c r="E140" s="32" t="s">
        <v>352</v>
      </c>
      <c r="F140" s="32" t="s">
        <v>102</v>
      </c>
      <c r="G140" s="53">
        <f t="shared" si="61"/>
        <v>35524.9</v>
      </c>
      <c r="H140" s="75">
        <f t="shared" si="58"/>
        <v>0</v>
      </c>
      <c r="I140" s="75">
        <f t="shared" si="58"/>
        <v>0</v>
      </c>
    </row>
    <row r="141" spans="1:9" ht="25.5" hidden="1" x14ac:dyDescent="0.2">
      <c r="A141" s="31"/>
      <c r="B141" s="14" t="s">
        <v>129</v>
      </c>
      <c r="C141" s="32" t="s">
        <v>72</v>
      </c>
      <c r="D141" s="32" t="s">
        <v>38</v>
      </c>
      <c r="E141" s="32" t="s">
        <v>352</v>
      </c>
      <c r="F141" s="32" t="s">
        <v>69</v>
      </c>
      <c r="G141" s="53">
        <v>35524.9</v>
      </c>
      <c r="H141" s="75">
        <v>0</v>
      </c>
      <c r="I141" s="75">
        <v>0</v>
      </c>
    </row>
    <row r="142" spans="1:9" s="21" customFormat="1" ht="36.75" customHeight="1" x14ac:dyDescent="0.2">
      <c r="A142" s="28" t="s">
        <v>280</v>
      </c>
      <c r="B142" s="29" t="s">
        <v>355</v>
      </c>
      <c r="C142" s="30" t="s">
        <v>72</v>
      </c>
      <c r="D142" s="30" t="s">
        <v>38</v>
      </c>
      <c r="E142" s="30" t="s">
        <v>353</v>
      </c>
      <c r="F142" s="30"/>
      <c r="G142" s="52">
        <f t="shared" si="62"/>
        <v>1869.8</v>
      </c>
      <c r="H142" s="80">
        <f t="shared" si="60"/>
        <v>0</v>
      </c>
      <c r="I142" s="80">
        <f t="shared" si="60"/>
        <v>0</v>
      </c>
    </row>
    <row r="143" spans="1:9" s="16" customFormat="1" x14ac:dyDescent="0.2">
      <c r="A143" s="31"/>
      <c r="B143" s="14" t="s">
        <v>276</v>
      </c>
      <c r="C143" s="32" t="s">
        <v>72</v>
      </c>
      <c r="D143" s="32" t="s">
        <v>38</v>
      </c>
      <c r="E143" s="32" t="s">
        <v>353</v>
      </c>
      <c r="F143" s="32" t="s">
        <v>102</v>
      </c>
      <c r="G143" s="53">
        <f>G144</f>
        <v>1869.8</v>
      </c>
      <c r="H143" s="75">
        <f t="shared" si="60"/>
        <v>0</v>
      </c>
      <c r="I143" s="75">
        <f t="shared" si="60"/>
        <v>0</v>
      </c>
    </row>
    <row r="144" spans="1:9" s="16" customFormat="1" ht="25.5" x14ac:dyDescent="0.2">
      <c r="A144" s="31"/>
      <c r="B144" s="14" t="s">
        <v>129</v>
      </c>
      <c r="C144" s="32" t="s">
        <v>72</v>
      </c>
      <c r="D144" s="32" t="s">
        <v>38</v>
      </c>
      <c r="E144" s="32" t="s">
        <v>353</v>
      </c>
      <c r="F144" s="32" t="s">
        <v>69</v>
      </c>
      <c r="G144" s="53">
        <v>1869.8</v>
      </c>
      <c r="H144" s="75">
        <v>0</v>
      </c>
      <c r="I144" s="75">
        <v>0</v>
      </c>
    </row>
    <row r="145" spans="1:9" s="21" customFormat="1" ht="72" customHeight="1" x14ac:dyDescent="0.2">
      <c r="A145" s="28" t="s">
        <v>313</v>
      </c>
      <c r="B145" s="48" t="s">
        <v>310</v>
      </c>
      <c r="C145" s="30" t="s">
        <v>72</v>
      </c>
      <c r="D145" s="30" t="s">
        <v>38</v>
      </c>
      <c r="E145" s="30" t="s">
        <v>285</v>
      </c>
      <c r="F145" s="30"/>
      <c r="G145" s="52">
        <f>G147</f>
        <v>2500</v>
      </c>
      <c r="H145" s="52">
        <f t="shared" ref="H145:I145" si="63">H147</f>
        <v>1500</v>
      </c>
      <c r="I145" s="52">
        <f t="shared" si="63"/>
        <v>1000</v>
      </c>
    </row>
    <row r="146" spans="1:9" s="16" customFormat="1" x14ac:dyDescent="0.2">
      <c r="A146" s="31"/>
      <c r="B146" s="36" t="s">
        <v>217</v>
      </c>
      <c r="C146" s="32" t="s">
        <v>72</v>
      </c>
      <c r="D146" s="32" t="s">
        <v>38</v>
      </c>
      <c r="E146" s="32" t="s">
        <v>285</v>
      </c>
      <c r="F146" s="32" t="s">
        <v>102</v>
      </c>
      <c r="G146" s="53">
        <f>G147</f>
        <v>2500</v>
      </c>
      <c r="H146" s="53">
        <f t="shared" ref="H146:I146" si="64">H147</f>
        <v>1500</v>
      </c>
      <c r="I146" s="53">
        <f t="shared" si="64"/>
        <v>1000</v>
      </c>
    </row>
    <row r="147" spans="1:9" s="16" customFormat="1" ht="25.5" x14ac:dyDescent="0.2">
      <c r="A147" s="31"/>
      <c r="B147" s="14" t="s">
        <v>129</v>
      </c>
      <c r="C147" s="32" t="s">
        <v>72</v>
      </c>
      <c r="D147" s="32" t="s">
        <v>38</v>
      </c>
      <c r="E147" s="32" t="s">
        <v>285</v>
      </c>
      <c r="F147" s="32" t="s">
        <v>69</v>
      </c>
      <c r="G147" s="53">
        <f>2000+500</f>
        <v>2500</v>
      </c>
      <c r="H147" s="53">
        <v>1500</v>
      </c>
      <c r="I147" s="53">
        <v>1000</v>
      </c>
    </row>
    <row r="148" spans="1:9" s="21" customFormat="1" ht="23.25" customHeight="1" x14ac:dyDescent="0.2">
      <c r="A148" s="28" t="s">
        <v>325</v>
      </c>
      <c r="B148" s="29" t="s">
        <v>320</v>
      </c>
      <c r="C148" s="30" t="s">
        <v>72</v>
      </c>
      <c r="D148" s="30" t="s">
        <v>321</v>
      </c>
      <c r="E148" s="30"/>
      <c r="F148" s="52"/>
      <c r="G148" s="52">
        <f>G149</f>
        <v>10105.9</v>
      </c>
      <c r="H148" s="52">
        <f t="shared" ref="H148:I148" si="65">H149+H152</f>
        <v>10285.200000000001</v>
      </c>
      <c r="I148" s="52">
        <f t="shared" si="65"/>
        <v>10573.599999999999</v>
      </c>
    </row>
    <row r="149" spans="1:9" s="21" customFormat="1" ht="42.75" customHeight="1" x14ac:dyDescent="0.2">
      <c r="A149" s="28" t="s">
        <v>326</v>
      </c>
      <c r="B149" s="29" t="s">
        <v>193</v>
      </c>
      <c r="C149" s="30" t="s">
        <v>72</v>
      </c>
      <c r="D149" s="30" t="s">
        <v>321</v>
      </c>
      <c r="E149" s="32" t="s">
        <v>359</v>
      </c>
      <c r="F149" s="30"/>
      <c r="G149" s="52">
        <f>G150+G152</f>
        <v>10105.9</v>
      </c>
      <c r="H149" s="52">
        <f>H150</f>
        <v>10007.5</v>
      </c>
      <c r="I149" s="52">
        <f>I150</f>
        <v>10415.799999999999</v>
      </c>
    </row>
    <row r="150" spans="1:9" s="16" customFormat="1" ht="51" x14ac:dyDescent="0.2">
      <c r="A150" s="31"/>
      <c r="B150" s="14" t="s">
        <v>134</v>
      </c>
      <c r="C150" s="32" t="s">
        <v>72</v>
      </c>
      <c r="D150" s="32" t="s">
        <v>321</v>
      </c>
      <c r="E150" s="32" t="s">
        <v>359</v>
      </c>
      <c r="F150" s="32" t="s">
        <v>103</v>
      </c>
      <c r="G150" s="53">
        <f>G151</f>
        <v>9725.9</v>
      </c>
      <c r="H150" s="53">
        <f t="shared" ref="H150:I150" si="66">H151</f>
        <v>10007.5</v>
      </c>
      <c r="I150" s="53">
        <f t="shared" si="66"/>
        <v>10415.799999999999</v>
      </c>
    </row>
    <row r="151" spans="1:9" s="16" customFormat="1" x14ac:dyDescent="0.2">
      <c r="A151" s="31"/>
      <c r="B151" s="14" t="s">
        <v>196</v>
      </c>
      <c r="C151" s="32" t="s">
        <v>72</v>
      </c>
      <c r="D151" s="32" t="s">
        <v>321</v>
      </c>
      <c r="E151" s="32" t="s">
        <v>359</v>
      </c>
      <c r="F151" s="32" t="s">
        <v>195</v>
      </c>
      <c r="G151" s="53">
        <v>9725.9</v>
      </c>
      <c r="H151" s="53">
        <v>10007.5</v>
      </c>
      <c r="I151" s="53">
        <v>10415.799999999999</v>
      </c>
    </row>
    <row r="152" spans="1:9" s="16" customFormat="1" x14ac:dyDescent="0.2">
      <c r="A152" s="31"/>
      <c r="B152" s="36" t="s">
        <v>217</v>
      </c>
      <c r="C152" s="32" t="s">
        <v>72</v>
      </c>
      <c r="D152" s="32" t="s">
        <v>321</v>
      </c>
      <c r="E152" s="32" t="s">
        <v>359</v>
      </c>
      <c r="F152" s="32" t="s">
        <v>102</v>
      </c>
      <c r="G152" s="53">
        <f>G153</f>
        <v>380</v>
      </c>
      <c r="H152" s="53">
        <f t="shared" ref="H152:I152" si="67">H153</f>
        <v>277.7</v>
      </c>
      <c r="I152" s="53">
        <f t="shared" si="67"/>
        <v>157.80000000000001</v>
      </c>
    </row>
    <row r="153" spans="1:9" s="16" customFormat="1" ht="25.5" x14ac:dyDescent="0.2">
      <c r="A153" s="31"/>
      <c r="B153" s="14" t="s">
        <v>129</v>
      </c>
      <c r="C153" s="32" t="s">
        <v>72</v>
      </c>
      <c r="D153" s="32" t="s">
        <v>321</v>
      </c>
      <c r="E153" s="32" t="s">
        <v>359</v>
      </c>
      <c r="F153" s="32" t="s">
        <v>69</v>
      </c>
      <c r="G153" s="53">
        <f>395-15</f>
        <v>380</v>
      </c>
      <c r="H153" s="53">
        <v>277.7</v>
      </c>
      <c r="I153" s="53">
        <v>157.80000000000001</v>
      </c>
    </row>
    <row r="154" spans="1:9" s="2" customFormat="1" x14ac:dyDescent="0.2">
      <c r="A154" s="28" t="s">
        <v>93</v>
      </c>
      <c r="B154" s="29" t="s">
        <v>176</v>
      </c>
      <c r="C154" s="30" t="s">
        <v>72</v>
      </c>
      <c r="D154" s="30" t="s">
        <v>177</v>
      </c>
      <c r="E154" s="30"/>
      <c r="F154" s="30"/>
      <c r="G154" s="52">
        <f>G155</f>
        <v>50</v>
      </c>
      <c r="H154" s="52">
        <f t="shared" ref="H154:I157" si="68">H155</f>
        <v>52.1</v>
      </c>
      <c r="I154" s="52">
        <f t="shared" si="68"/>
        <v>54.2</v>
      </c>
    </row>
    <row r="155" spans="1:9" s="2" customFormat="1" x14ac:dyDescent="0.2">
      <c r="A155" s="28" t="s">
        <v>112</v>
      </c>
      <c r="B155" s="29" t="s">
        <v>178</v>
      </c>
      <c r="C155" s="30" t="s">
        <v>72</v>
      </c>
      <c r="D155" s="30" t="s">
        <v>179</v>
      </c>
      <c r="E155" s="30"/>
      <c r="F155" s="30"/>
      <c r="G155" s="52">
        <f>G156</f>
        <v>50</v>
      </c>
      <c r="H155" s="52">
        <f t="shared" si="68"/>
        <v>52.1</v>
      </c>
      <c r="I155" s="52">
        <f t="shared" si="68"/>
        <v>54.2</v>
      </c>
    </row>
    <row r="156" spans="1:9" s="16" customFormat="1" ht="78" customHeight="1" x14ac:dyDescent="0.2">
      <c r="A156" s="31" t="s">
        <v>113</v>
      </c>
      <c r="B156" s="14" t="s">
        <v>301</v>
      </c>
      <c r="C156" s="32" t="s">
        <v>72</v>
      </c>
      <c r="D156" s="32" t="s">
        <v>179</v>
      </c>
      <c r="E156" s="32" t="s">
        <v>250</v>
      </c>
      <c r="F156" s="32"/>
      <c r="G156" s="53">
        <f>G157</f>
        <v>50</v>
      </c>
      <c r="H156" s="53">
        <f t="shared" si="68"/>
        <v>52.1</v>
      </c>
      <c r="I156" s="53">
        <f t="shared" si="68"/>
        <v>54.2</v>
      </c>
    </row>
    <row r="157" spans="1:9" s="16" customFormat="1" x14ac:dyDescent="0.2">
      <c r="A157" s="31"/>
      <c r="B157" s="36" t="s">
        <v>217</v>
      </c>
      <c r="C157" s="32" t="s">
        <v>72</v>
      </c>
      <c r="D157" s="32" t="s">
        <v>179</v>
      </c>
      <c r="E157" s="32" t="s">
        <v>250</v>
      </c>
      <c r="F157" s="32" t="s">
        <v>102</v>
      </c>
      <c r="G157" s="53">
        <f>G158</f>
        <v>50</v>
      </c>
      <c r="H157" s="53">
        <f t="shared" si="68"/>
        <v>52.1</v>
      </c>
      <c r="I157" s="53">
        <f t="shared" si="68"/>
        <v>54.2</v>
      </c>
    </row>
    <row r="158" spans="1:9" s="16" customFormat="1" ht="25.5" x14ac:dyDescent="0.2">
      <c r="A158" s="31"/>
      <c r="B158" s="14" t="s">
        <v>129</v>
      </c>
      <c r="C158" s="32" t="s">
        <v>72</v>
      </c>
      <c r="D158" s="32" t="s">
        <v>179</v>
      </c>
      <c r="E158" s="32" t="s">
        <v>250</v>
      </c>
      <c r="F158" s="32" t="s">
        <v>69</v>
      </c>
      <c r="G158" s="53">
        <v>50</v>
      </c>
      <c r="H158" s="53">
        <v>52.1</v>
      </c>
      <c r="I158" s="53">
        <v>54.2</v>
      </c>
    </row>
    <row r="159" spans="1:9" s="2" customFormat="1" x14ac:dyDescent="0.2">
      <c r="A159" s="28" t="s">
        <v>94</v>
      </c>
      <c r="B159" s="29" t="s">
        <v>12</v>
      </c>
      <c r="C159" s="30" t="s">
        <v>72</v>
      </c>
      <c r="D159" s="30" t="s">
        <v>3</v>
      </c>
      <c r="E159" s="30"/>
      <c r="F159" s="30"/>
      <c r="G159" s="52">
        <f>G160+G164</f>
        <v>300</v>
      </c>
      <c r="H159" s="52">
        <f t="shared" ref="H159:I159" si="69">H160+H164</f>
        <v>194.79999999999998</v>
      </c>
      <c r="I159" s="52">
        <f t="shared" si="69"/>
        <v>224.3</v>
      </c>
    </row>
    <row r="160" spans="1:9" s="2" customFormat="1" x14ac:dyDescent="0.2">
      <c r="A160" s="28" t="s">
        <v>114</v>
      </c>
      <c r="B160" s="29" t="s">
        <v>78</v>
      </c>
      <c r="C160" s="30" t="s">
        <v>72</v>
      </c>
      <c r="D160" s="30" t="s">
        <v>77</v>
      </c>
      <c r="E160" s="30"/>
      <c r="F160" s="30"/>
      <c r="G160" s="52">
        <f>G161</f>
        <v>220</v>
      </c>
      <c r="H160" s="52">
        <f t="shared" ref="H160:I160" si="70">H161</f>
        <v>142.69999999999999</v>
      </c>
      <c r="I160" s="52">
        <f t="shared" si="70"/>
        <v>170.1</v>
      </c>
    </row>
    <row r="161" spans="1:9" s="16" customFormat="1" ht="60" customHeight="1" x14ac:dyDescent="0.2">
      <c r="A161" s="31" t="s">
        <v>115</v>
      </c>
      <c r="B161" s="14" t="s">
        <v>135</v>
      </c>
      <c r="C161" s="32" t="s">
        <v>72</v>
      </c>
      <c r="D161" s="32" t="s">
        <v>77</v>
      </c>
      <c r="E161" s="32" t="s">
        <v>150</v>
      </c>
      <c r="F161" s="32"/>
      <c r="G161" s="53">
        <f>G163</f>
        <v>220</v>
      </c>
      <c r="H161" s="53">
        <f t="shared" ref="H161:I161" si="71">H163</f>
        <v>142.69999999999999</v>
      </c>
      <c r="I161" s="53">
        <f t="shared" si="71"/>
        <v>170.1</v>
      </c>
    </row>
    <row r="162" spans="1:9" s="16" customFormat="1" ht="24" customHeight="1" x14ac:dyDescent="0.2">
      <c r="A162" s="31"/>
      <c r="B162" s="36" t="s">
        <v>217</v>
      </c>
      <c r="C162" s="32" t="s">
        <v>72</v>
      </c>
      <c r="D162" s="32" t="s">
        <v>77</v>
      </c>
      <c r="E162" s="32" t="s">
        <v>150</v>
      </c>
      <c r="F162" s="32" t="s">
        <v>102</v>
      </c>
      <c r="G162" s="53">
        <f>G163</f>
        <v>220</v>
      </c>
      <c r="H162" s="53">
        <f t="shared" ref="H162:I162" si="72">H163</f>
        <v>142.69999999999999</v>
      </c>
      <c r="I162" s="53">
        <f t="shared" si="72"/>
        <v>170.1</v>
      </c>
    </row>
    <row r="163" spans="1:9" s="16" customFormat="1" ht="25.5" x14ac:dyDescent="0.2">
      <c r="A163" s="31"/>
      <c r="B163" s="14" t="s">
        <v>129</v>
      </c>
      <c r="C163" s="32" t="s">
        <v>72</v>
      </c>
      <c r="D163" s="32" t="s">
        <v>77</v>
      </c>
      <c r="E163" s="32" t="s">
        <v>150</v>
      </c>
      <c r="F163" s="32" t="s">
        <v>69</v>
      </c>
      <c r="G163" s="53">
        <v>220</v>
      </c>
      <c r="H163" s="53">
        <v>142.69999999999999</v>
      </c>
      <c r="I163" s="53">
        <v>170.1</v>
      </c>
    </row>
    <row r="164" spans="1:9" s="2" customFormat="1" x14ac:dyDescent="0.2">
      <c r="A164" s="28" t="s">
        <v>158</v>
      </c>
      <c r="B164" s="48" t="s">
        <v>167</v>
      </c>
      <c r="C164" s="30" t="s">
        <v>72</v>
      </c>
      <c r="D164" s="30" t="s">
        <v>166</v>
      </c>
      <c r="E164" s="30"/>
      <c r="F164" s="30"/>
      <c r="G164" s="52">
        <f>G165</f>
        <v>80</v>
      </c>
      <c r="H164" s="52">
        <f t="shared" ref="H164:I164" si="73">H165</f>
        <v>52.1</v>
      </c>
      <c r="I164" s="52">
        <f t="shared" si="73"/>
        <v>54.2</v>
      </c>
    </row>
    <row r="165" spans="1:9" s="16" customFormat="1" ht="51.75" customHeight="1" x14ac:dyDescent="0.2">
      <c r="A165" s="31" t="s">
        <v>159</v>
      </c>
      <c r="B165" s="15" t="s">
        <v>303</v>
      </c>
      <c r="C165" s="32" t="s">
        <v>72</v>
      </c>
      <c r="D165" s="32" t="s">
        <v>166</v>
      </c>
      <c r="E165" s="32" t="s">
        <v>221</v>
      </c>
      <c r="F165" s="32"/>
      <c r="G165" s="53">
        <f t="shared" ref="G165:I165" si="74">G167</f>
        <v>80</v>
      </c>
      <c r="H165" s="53">
        <f t="shared" si="74"/>
        <v>52.1</v>
      </c>
      <c r="I165" s="53">
        <f t="shared" si="74"/>
        <v>54.2</v>
      </c>
    </row>
    <row r="166" spans="1:9" s="16" customFormat="1" x14ac:dyDescent="0.2">
      <c r="A166" s="31"/>
      <c r="B166" s="36" t="s">
        <v>217</v>
      </c>
      <c r="C166" s="32" t="s">
        <v>72</v>
      </c>
      <c r="D166" s="32" t="s">
        <v>166</v>
      </c>
      <c r="E166" s="32" t="s">
        <v>221</v>
      </c>
      <c r="F166" s="32" t="s">
        <v>102</v>
      </c>
      <c r="G166" s="53">
        <f>G167</f>
        <v>80</v>
      </c>
      <c r="H166" s="53">
        <f t="shared" ref="H166:I166" si="75">H167</f>
        <v>52.1</v>
      </c>
      <c r="I166" s="53">
        <f t="shared" si="75"/>
        <v>54.2</v>
      </c>
    </row>
    <row r="167" spans="1:9" s="16" customFormat="1" ht="25.5" x14ac:dyDescent="0.2">
      <c r="A167" s="31"/>
      <c r="B167" s="14" t="s">
        <v>129</v>
      </c>
      <c r="C167" s="32" t="s">
        <v>72</v>
      </c>
      <c r="D167" s="32" t="s">
        <v>166</v>
      </c>
      <c r="E167" s="32" t="s">
        <v>221</v>
      </c>
      <c r="F167" s="32" t="s">
        <v>69</v>
      </c>
      <c r="G167" s="53">
        <f>50+30</f>
        <v>80</v>
      </c>
      <c r="H167" s="53">
        <v>52.1</v>
      </c>
      <c r="I167" s="53">
        <v>54.2</v>
      </c>
    </row>
    <row r="168" spans="1:9" s="2" customFormat="1" x14ac:dyDescent="0.2">
      <c r="A168" s="28" t="s">
        <v>95</v>
      </c>
      <c r="B168" s="29" t="s">
        <v>62</v>
      </c>
      <c r="C168" s="30" t="s">
        <v>72</v>
      </c>
      <c r="D168" s="30" t="s">
        <v>4</v>
      </c>
      <c r="E168" s="30"/>
      <c r="F168" s="30"/>
      <c r="G168" s="52">
        <f>G169+G176</f>
        <v>6915.7</v>
      </c>
      <c r="H168" s="52">
        <f t="shared" ref="H168:I168" si="76">H169+H176</f>
        <v>5203.4000000000005</v>
      </c>
      <c r="I168" s="52">
        <f t="shared" si="76"/>
        <v>5415.7</v>
      </c>
    </row>
    <row r="169" spans="1:9" s="2" customFormat="1" x14ac:dyDescent="0.2">
      <c r="A169" s="28" t="s">
        <v>116</v>
      </c>
      <c r="B169" s="48" t="s">
        <v>16</v>
      </c>
      <c r="C169" s="30" t="s">
        <v>72</v>
      </c>
      <c r="D169" s="30" t="s">
        <v>17</v>
      </c>
      <c r="E169" s="30"/>
      <c r="F169" s="30"/>
      <c r="G169" s="52">
        <f>G170+G173</f>
        <v>6335.8</v>
      </c>
      <c r="H169" s="52">
        <f t="shared" ref="H169:I169" si="77">H170+H173</f>
        <v>4599.4000000000005</v>
      </c>
      <c r="I169" s="52">
        <f t="shared" si="77"/>
        <v>4787</v>
      </c>
    </row>
    <row r="170" spans="1:9" s="16" customFormat="1" ht="61.5" customHeight="1" x14ac:dyDescent="0.2">
      <c r="A170" s="31" t="s">
        <v>117</v>
      </c>
      <c r="B170" s="15" t="s">
        <v>327</v>
      </c>
      <c r="C170" s="32" t="s">
        <v>72</v>
      </c>
      <c r="D170" s="32" t="s">
        <v>17</v>
      </c>
      <c r="E170" s="32" t="s">
        <v>206</v>
      </c>
      <c r="F170" s="32"/>
      <c r="G170" s="53">
        <f>G172</f>
        <v>6285.8</v>
      </c>
      <c r="H170" s="53">
        <f t="shared" ref="H170:I170" si="78">H172</f>
        <v>4547.3</v>
      </c>
      <c r="I170" s="53">
        <f t="shared" si="78"/>
        <v>4732.8</v>
      </c>
    </row>
    <row r="171" spans="1:9" s="16" customFormat="1" ht="21" customHeight="1" x14ac:dyDescent="0.2">
      <c r="A171" s="31"/>
      <c r="B171" s="36" t="s">
        <v>217</v>
      </c>
      <c r="C171" s="32" t="s">
        <v>72</v>
      </c>
      <c r="D171" s="32" t="s">
        <v>17</v>
      </c>
      <c r="E171" s="32" t="s">
        <v>206</v>
      </c>
      <c r="F171" s="32" t="s">
        <v>102</v>
      </c>
      <c r="G171" s="53">
        <f>G172</f>
        <v>6285.8</v>
      </c>
      <c r="H171" s="53">
        <f t="shared" ref="H171:I171" si="79">H172</f>
        <v>4547.3</v>
      </c>
      <c r="I171" s="53">
        <f t="shared" si="79"/>
        <v>4732.8</v>
      </c>
    </row>
    <row r="172" spans="1:9" s="16" customFormat="1" ht="25.5" x14ac:dyDescent="0.2">
      <c r="A172" s="31"/>
      <c r="B172" s="14" t="s">
        <v>129</v>
      </c>
      <c r="C172" s="32" t="s">
        <v>72</v>
      </c>
      <c r="D172" s="32" t="s">
        <v>17</v>
      </c>
      <c r="E172" s="32" t="s">
        <v>206</v>
      </c>
      <c r="F172" s="32" t="s">
        <v>69</v>
      </c>
      <c r="G172" s="53">
        <v>6285.8</v>
      </c>
      <c r="H172" s="53">
        <v>4547.3</v>
      </c>
      <c r="I172" s="53">
        <v>4732.8</v>
      </c>
    </row>
    <row r="173" spans="1:9" s="16" customFormat="1" ht="70.5" customHeight="1" x14ac:dyDescent="0.2">
      <c r="A173" s="31" t="s">
        <v>180</v>
      </c>
      <c r="B173" s="14" t="s">
        <v>296</v>
      </c>
      <c r="C173" s="32" t="s">
        <v>72</v>
      </c>
      <c r="D173" s="32" t="s">
        <v>17</v>
      </c>
      <c r="E173" s="32" t="s">
        <v>251</v>
      </c>
      <c r="F173" s="32"/>
      <c r="G173" s="53">
        <f>G174</f>
        <v>50</v>
      </c>
      <c r="H173" s="53">
        <f t="shared" ref="H173:I174" si="80">H174</f>
        <v>52.1</v>
      </c>
      <c r="I173" s="53">
        <f t="shared" si="80"/>
        <v>54.2</v>
      </c>
    </row>
    <row r="174" spans="1:9" s="16" customFormat="1" ht="30.75" customHeight="1" x14ac:dyDescent="0.2">
      <c r="A174" s="31"/>
      <c r="B174" s="36" t="s">
        <v>217</v>
      </c>
      <c r="C174" s="32" t="s">
        <v>72</v>
      </c>
      <c r="D174" s="32" t="s">
        <v>17</v>
      </c>
      <c r="E174" s="32" t="s">
        <v>251</v>
      </c>
      <c r="F174" s="32" t="s">
        <v>102</v>
      </c>
      <c r="G174" s="53">
        <f>G175</f>
        <v>50</v>
      </c>
      <c r="H174" s="53">
        <f t="shared" si="80"/>
        <v>52.1</v>
      </c>
      <c r="I174" s="53">
        <f t="shared" si="80"/>
        <v>54.2</v>
      </c>
    </row>
    <row r="175" spans="1:9" s="16" customFormat="1" ht="29.45" customHeight="1" x14ac:dyDescent="0.2">
      <c r="A175" s="31"/>
      <c r="B175" s="14" t="s">
        <v>129</v>
      </c>
      <c r="C175" s="32" t="s">
        <v>72</v>
      </c>
      <c r="D175" s="32" t="s">
        <v>17</v>
      </c>
      <c r="E175" s="32" t="s">
        <v>251</v>
      </c>
      <c r="F175" s="32" t="s">
        <v>69</v>
      </c>
      <c r="G175" s="53">
        <v>50</v>
      </c>
      <c r="H175" s="53">
        <v>52.1</v>
      </c>
      <c r="I175" s="53">
        <v>54.2</v>
      </c>
    </row>
    <row r="176" spans="1:9" s="2" customFormat="1" ht="15" customHeight="1" x14ac:dyDescent="0.2">
      <c r="A176" s="28" t="s">
        <v>118</v>
      </c>
      <c r="B176" s="51" t="s">
        <v>139</v>
      </c>
      <c r="C176" s="30" t="s">
        <v>72</v>
      </c>
      <c r="D176" s="30" t="s">
        <v>140</v>
      </c>
      <c r="E176" s="30"/>
      <c r="F176" s="30"/>
      <c r="G176" s="52">
        <f>G177</f>
        <v>579.9</v>
      </c>
      <c r="H176" s="52">
        <f t="shared" ref="H176:I176" si="81">H177</f>
        <v>604</v>
      </c>
      <c r="I176" s="52">
        <f t="shared" si="81"/>
        <v>628.70000000000005</v>
      </c>
    </row>
    <row r="177" spans="1:10" s="16" customFormat="1" ht="56.25" customHeight="1" x14ac:dyDescent="0.2">
      <c r="A177" s="31" t="s">
        <v>119</v>
      </c>
      <c r="B177" s="15" t="s">
        <v>297</v>
      </c>
      <c r="C177" s="32" t="s">
        <v>72</v>
      </c>
      <c r="D177" s="32" t="s">
        <v>140</v>
      </c>
      <c r="E177" s="14" t="s">
        <v>203</v>
      </c>
      <c r="F177" s="32"/>
      <c r="G177" s="53">
        <f t="shared" ref="G177:I177" si="82">G179</f>
        <v>579.9</v>
      </c>
      <c r="H177" s="53">
        <f t="shared" si="82"/>
        <v>604</v>
      </c>
      <c r="I177" s="53">
        <f t="shared" si="82"/>
        <v>628.70000000000005</v>
      </c>
    </row>
    <row r="178" spans="1:10" s="16" customFormat="1" ht="19.5" customHeight="1" x14ac:dyDescent="0.2">
      <c r="A178" s="31"/>
      <c r="B178" s="36" t="s">
        <v>217</v>
      </c>
      <c r="C178" s="32" t="s">
        <v>72</v>
      </c>
      <c r="D178" s="32" t="s">
        <v>140</v>
      </c>
      <c r="E178" s="14" t="s">
        <v>203</v>
      </c>
      <c r="F178" s="32" t="s">
        <v>102</v>
      </c>
      <c r="G178" s="53">
        <f>G179</f>
        <v>579.9</v>
      </c>
      <c r="H178" s="53">
        <f t="shared" ref="H178:I178" si="83">H179</f>
        <v>604</v>
      </c>
      <c r="I178" s="53">
        <f t="shared" si="83"/>
        <v>628.70000000000005</v>
      </c>
    </row>
    <row r="179" spans="1:10" s="16" customFormat="1" ht="25.5" x14ac:dyDescent="0.2">
      <c r="A179" s="31"/>
      <c r="B179" s="14" t="s">
        <v>129</v>
      </c>
      <c r="C179" s="32" t="s">
        <v>72</v>
      </c>
      <c r="D179" s="32" t="s">
        <v>140</v>
      </c>
      <c r="E179" s="14" t="s">
        <v>203</v>
      </c>
      <c r="F179" s="32" t="s">
        <v>69</v>
      </c>
      <c r="G179" s="53">
        <v>579.9</v>
      </c>
      <c r="H179" s="53">
        <v>604</v>
      </c>
      <c r="I179" s="53">
        <v>628.70000000000005</v>
      </c>
    </row>
    <row r="180" spans="1:10" s="2" customFormat="1" x14ac:dyDescent="0.2">
      <c r="A180" s="28" t="s">
        <v>96</v>
      </c>
      <c r="B180" s="29" t="s">
        <v>13</v>
      </c>
      <c r="C180" s="30" t="s">
        <v>72</v>
      </c>
      <c r="D180" s="30" t="s">
        <v>101</v>
      </c>
      <c r="E180" s="30"/>
      <c r="F180" s="30"/>
      <c r="G180" s="52">
        <f>G181+G185</f>
        <v>11599.6</v>
      </c>
      <c r="H180" s="52">
        <f t="shared" ref="H180:I180" si="84">H181+H185</f>
        <v>12082.300000000001</v>
      </c>
      <c r="I180" s="52">
        <f t="shared" si="84"/>
        <v>12575.2</v>
      </c>
    </row>
    <row r="181" spans="1:10" s="21" customFormat="1" x14ac:dyDescent="0.2">
      <c r="A181" s="28" t="s">
        <v>120</v>
      </c>
      <c r="B181" s="29" t="s">
        <v>65</v>
      </c>
      <c r="C181" s="30" t="s">
        <v>72</v>
      </c>
      <c r="D181" s="30" t="s">
        <v>64</v>
      </c>
      <c r="E181" s="30"/>
      <c r="F181" s="30"/>
      <c r="G181" s="52">
        <f>G182</f>
        <v>1421.9</v>
      </c>
      <c r="H181" s="52">
        <f t="shared" ref="H181:I181" si="85">H182</f>
        <v>1481.1</v>
      </c>
      <c r="I181" s="52">
        <f t="shared" si="85"/>
        <v>1541.5</v>
      </c>
    </row>
    <row r="182" spans="1:10" s="16" customFormat="1" ht="25.5" x14ac:dyDescent="0.2">
      <c r="A182" s="31" t="s">
        <v>121</v>
      </c>
      <c r="B182" s="43" t="s">
        <v>80</v>
      </c>
      <c r="C182" s="32" t="s">
        <v>72</v>
      </c>
      <c r="D182" s="35" t="s">
        <v>64</v>
      </c>
      <c r="E182" s="32" t="s">
        <v>151</v>
      </c>
      <c r="F182" s="35"/>
      <c r="G182" s="53">
        <f t="shared" ref="G182:I182" si="86">G184</f>
        <v>1421.9</v>
      </c>
      <c r="H182" s="53">
        <f t="shared" si="86"/>
        <v>1481.1</v>
      </c>
      <c r="I182" s="53">
        <f t="shared" si="86"/>
        <v>1541.5</v>
      </c>
    </row>
    <row r="183" spans="1:10" s="16" customFormat="1" ht="25.5" x14ac:dyDescent="0.2">
      <c r="A183" s="31"/>
      <c r="B183" s="34" t="s">
        <v>106</v>
      </c>
      <c r="C183" s="32" t="s">
        <v>72</v>
      </c>
      <c r="D183" s="35" t="s">
        <v>64</v>
      </c>
      <c r="E183" s="32" t="s">
        <v>151</v>
      </c>
      <c r="F183" s="35" t="s">
        <v>105</v>
      </c>
      <c r="G183" s="53">
        <f>G184</f>
        <v>1421.9</v>
      </c>
      <c r="H183" s="53">
        <f t="shared" ref="H183:I183" si="87">H184</f>
        <v>1481.1</v>
      </c>
      <c r="I183" s="53">
        <f t="shared" si="87"/>
        <v>1541.5</v>
      </c>
    </row>
    <row r="184" spans="1:10" s="16" customFormat="1" x14ac:dyDescent="0.2">
      <c r="A184" s="31"/>
      <c r="B184" s="43" t="s">
        <v>126</v>
      </c>
      <c r="C184" s="32" t="s">
        <v>72</v>
      </c>
      <c r="D184" s="35" t="s">
        <v>64</v>
      </c>
      <c r="E184" s="32" t="s">
        <v>151</v>
      </c>
      <c r="F184" s="35" t="s">
        <v>19</v>
      </c>
      <c r="G184" s="53">
        <v>1421.9</v>
      </c>
      <c r="H184" s="53">
        <v>1481.1</v>
      </c>
      <c r="I184" s="53">
        <v>1541.5</v>
      </c>
    </row>
    <row r="185" spans="1:10" s="21" customFormat="1" x14ac:dyDescent="0.2">
      <c r="A185" s="28" t="s">
        <v>181</v>
      </c>
      <c r="B185" s="48" t="s">
        <v>48</v>
      </c>
      <c r="C185" s="30" t="s">
        <v>72</v>
      </c>
      <c r="D185" s="30" t="s">
        <v>18</v>
      </c>
      <c r="E185" s="30"/>
      <c r="F185" s="30"/>
      <c r="G185" s="52">
        <f>G189+G186</f>
        <v>10177.700000000001</v>
      </c>
      <c r="H185" s="52">
        <f>H189+H186</f>
        <v>10601.2</v>
      </c>
      <c r="I185" s="52">
        <f t="shared" ref="I185" si="88">I189+I186</f>
        <v>11033.7</v>
      </c>
    </row>
    <row r="186" spans="1:10" ht="38.25" x14ac:dyDescent="0.2">
      <c r="A186" s="38" t="s">
        <v>182</v>
      </c>
      <c r="B186" s="15" t="s">
        <v>256</v>
      </c>
      <c r="C186" s="32" t="s">
        <v>72</v>
      </c>
      <c r="D186" s="32" t="s">
        <v>18</v>
      </c>
      <c r="E186" s="32" t="s">
        <v>153</v>
      </c>
      <c r="F186" s="32"/>
      <c r="G186" s="62">
        <f t="shared" ref="G186:I186" si="89">G188</f>
        <v>6728.4</v>
      </c>
      <c r="H186" s="62">
        <f t="shared" si="89"/>
        <v>7008.3</v>
      </c>
      <c r="I186" s="62">
        <f t="shared" si="89"/>
        <v>7294.2</v>
      </c>
    </row>
    <row r="187" spans="1:10" s="16" customFormat="1" ht="25.5" x14ac:dyDescent="0.2">
      <c r="A187" s="38"/>
      <c r="B187" s="34" t="s">
        <v>106</v>
      </c>
      <c r="C187" s="32" t="s">
        <v>72</v>
      </c>
      <c r="D187" s="32" t="s">
        <v>18</v>
      </c>
      <c r="E187" s="32" t="s">
        <v>153</v>
      </c>
      <c r="F187" s="32" t="s">
        <v>105</v>
      </c>
      <c r="G187" s="62">
        <f>G188</f>
        <v>6728.4</v>
      </c>
      <c r="H187" s="62">
        <f t="shared" ref="H187:I187" si="90">H188</f>
        <v>7008.3</v>
      </c>
      <c r="I187" s="62">
        <f t="shared" si="90"/>
        <v>7294.2</v>
      </c>
    </row>
    <row r="188" spans="1:10" s="16" customFormat="1" x14ac:dyDescent="0.2">
      <c r="A188" s="31"/>
      <c r="B188" s="43" t="s">
        <v>126</v>
      </c>
      <c r="C188" s="32" t="s">
        <v>72</v>
      </c>
      <c r="D188" s="32" t="s">
        <v>18</v>
      </c>
      <c r="E188" s="32" t="s">
        <v>153</v>
      </c>
      <c r="F188" s="32" t="s">
        <v>19</v>
      </c>
      <c r="G188" s="53">
        <v>6728.4</v>
      </c>
      <c r="H188" s="53">
        <v>7008.3</v>
      </c>
      <c r="I188" s="53">
        <v>7294.2</v>
      </c>
      <c r="J188" s="33"/>
    </row>
    <row r="189" spans="1:10" ht="25.5" x14ac:dyDescent="0.2">
      <c r="A189" s="38" t="s">
        <v>183</v>
      </c>
      <c r="B189" s="15" t="s">
        <v>257</v>
      </c>
      <c r="C189" s="32" t="s">
        <v>72</v>
      </c>
      <c r="D189" s="32" t="s">
        <v>18</v>
      </c>
      <c r="E189" s="32" t="s">
        <v>152</v>
      </c>
      <c r="F189" s="32"/>
      <c r="G189" s="53">
        <f>G190</f>
        <v>3449.3</v>
      </c>
      <c r="H189" s="53">
        <f t="shared" ref="H189:I190" si="91">H190</f>
        <v>3592.9</v>
      </c>
      <c r="I189" s="53">
        <f t="shared" si="91"/>
        <v>3739.5</v>
      </c>
    </row>
    <row r="190" spans="1:10" ht="25.5" x14ac:dyDescent="0.2">
      <c r="A190" s="38"/>
      <c r="B190" s="34" t="s">
        <v>106</v>
      </c>
      <c r="C190" s="32" t="s">
        <v>72</v>
      </c>
      <c r="D190" s="32" t="s">
        <v>18</v>
      </c>
      <c r="E190" s="32" t="s">
        <v>152</v>
      </c>
      <c r="F190" s="32" t="s">
        <v>105</v>
      </c>
      <c r="G190" s="53">
        <f>G191</f>
        <v>3449.3</v>
      </c>
      <c r="H190" s="53">
        <f t="shared" si="91"/>
        <v>3592.9</v>
      </c>
      <c r="I190" s="53">
        <f>I191</f>
        <v>3739.5</v>
      </c>
    </row>
    <row r="191" spans="1:10" s="16" customFormat="1" x14ac:dyDescent="0.2">
      <c r="A191" s="31"/>
      <c r="B191" s="34" t="s">
        <v>156</v>
      </c>
      <c r="C191" s="32" t="s">
        <v>72</v>
      </c>
      <c r="D191" s="32" t="s">
        <v>18</v>
      </c>
      <c r="E191" s="32" t="s">
        <v>152</v>
      </c>
      <c r="F191" s="32" t="s">
        <v>155</v>
      </c>
      <c r="G191" s="53">
        <v>3449.3</v>
      </c>
      <c r="H191" s="53">
        <v>3592.9</v>
      </c>
      <c r="I191" s="53">
        <v>3739.5</v>
      </c>
    </row>
    <row r="192" spans="1:10" s="2" customFormat="1" x14ac:dyDescent="0.2">
      <c r="A192" s="28" t="s">
        <v>97</v>
      </c>
      <c r="B192" s="29" t="s">
        <v>47</v>
      </c>
      <c r="C192" s="30" t="s">
        <v>72</v>
      </c>
      <c r="D192" s="30" t="s">
        <v>54</v>
      </c>
      <c r="E192" s="30"/>
      <c r="F192" s="30"/>
      <c r="G192" s="52">
        <f>G193</f>
        <v>521.79999999999995</v>
      </c>
      <c r="H192" s="52">
        <f t="shared" ref="H192:I193" si="92">H193</f>
        <v>647.70000000000005</v>
      </c>
      <c r="I192" s="52">
        <f t="shared" si="92"/>
        <v>674.1</v>
      </c>
    </row>
    <row r="193" spans="1:10" s="2" customFormat="1" x14ac:dyDescent="0.2">
      <c r="A193" s="28" t="s">
        <v>122</v>
      </c>
      <c r="B193" s="48" t="s">
        <v>55</v>
      </c>
      <c r="C193" s="30" t="s">
        <v>72</v>
      </c>
      <c r="D193" s="30" t="s">
        <v>53</v>
      </c>
      <c r="E193" s="30"/>
      <c r="F193" s="30"/>
      <c r="G193" s="52">
        <f>G194</f>
        <v>521.79999999999995</v>
      </c>
      <c r="H193" s="52">
        <f t="shared" si="92"/>
        <v>647.70000000000005</v>
      </c>
      <c r="I193" s="52">
        <f t="shared" si="92"/>
        <v>674.1</v>
      </c>
    </row>
    <row r="194" spans="1:10" s="16" customFormat="1" ht="86.25" customHeight="1" x14ac:dyDescent="0.2">
      <c r="A194" s="31" t="s">
        <v>123</v>
      </c>
      <c r="B194" s="14" t="s">
        <v>302</v>
      </c>
      <c r="C194" s="32" t="s">
        <v>72</v>
      </c>
      <c r="D194" s="32" t="s">
        <v>53</v>
      </c>
      <c r="E194" s="32" t="s">
        <v>204</v>
      </c>
      <c r="F194" s="32"/>
      <c r="G194" s="53">
        <f>G196</f>
        <v>521.79999999999995</v>
      </c>
      <c r="H194" s="53">
        <f t="shared" ref="H194:I194" si="93">H196</f>
        <v>647.70000000000005</v>
      </c>
      <c r="I194" s="53">
        <f t="shared" si="93"/>
        <v>674.1</v>
      </c>
    </row>
    <row r="195" spans="1:10" s="16" customFormat="1" ht="21" customHeight="1" x14ac:dyDescent="0.2">
      <c r="A195" s="31"/>
      <c r="B195" s="36" t="s">
        <v>217</v>
      </c>
      <c r="C195" s="32" t="s">
        <v>72</v>
      </c>
      <c r="D195" s="32" t="s">
        <v>53</v>
      </c>
      <c r="E195" s="32" t="s">
        <v>204</v>
      </c>
      <c r="F195" s="32" t="s">
        <v>102</v>
      </c>
      <c r="G195" s="53">
        <f>G196</f>
        <v>521.79999999999995</v>
      </c>
      <c r="H195" s="53">
        <f t="shared" ref="H195:I195" si="94">H196</f>
        <v>647.70000000000005</v>
      </c>
      <c r="I195" s="53">
        <f t="shared" si="94"/>
        <v>674.1</v>
      </c>
    </row>
    <row r="196" spans="1:10" s="16" customFormat="1" ht="25.5" x14ac:dyDescent="0.2">
      <c r="A196" s="31"/>
      <c r="B196" s="14" t="s">
        <v>129</v>
      </c>
      <c r="C196" s="32" t="s">
        <v>72</v>
      </c>
      <c r="D196" s="32" t="s">
        <v>53</v>
      </c>
      <c r="E196" s="32" t="s">
        <v>204</v>
      </c>
      <c r="F196" s="32" t="s">
        <v>69</v>
      </c>
      <c r="G196" s="53">
        <f>621.8-100</f>
        <v>521.79999999999995</v>
      </c>
      <c r="H196" s="53">
        <v>647.70000000000005</v>
      </c>
      <c r="I196" s="53">
        <v>674.1</v>
      </c>
    </row>
    <row r="197" spans="1:10" s="2" customFormat="1" x14ac:dyDescent="0.2">
      <c r="A197" s="28" t="s">
        <v>184</v>
      </c>
      <c r="B197" s="29" t="s">
        <v>56</v>
      </c>
      <c r="C197" s="30" t="s">
        <v>72</v>
      </c>
      <c r="D197" s="30" t="s">
        <v>57</v>
      </c>
      <c r="E197" s="30"/>
      <c r="F197" s="30"/>
      <c r="G197" s="52">
        <f>G198</f>
        <v>300.01999999999992</v>
      </c>
      <c r="H197" s="52">
        <f t="shared" ref="H197:I198" si="95">H198</f>
        <v>456.7</v>
      </c>
      <c r="I197" s="52">
        <f t="shared" si="95"/>
        <v>475.4</v>
      </c>
    </row>
    <row r="198" spans="1:10" x14ac:dyDescent="0.2">
      <c r="A198" s="31" t="s">
        <v>185</v>
      </c>
      <c r="B198" s="15" t="s">
        <v>59</v>
      </c>
      <c r="C198" s="32" t="s">
        <v>72</v>
      </c>
      <c r="D198" s="32" t="s">
        <v>58</v>
      </c>
      <c r="E198" s="32"/>
      <c r="F198" s="32"/>
      <c r="G198" s="53">
        <f>G199</f>
        <v>300.01999999999992</v>
      </c>
      <c r="H198" s="53">
        <f t="shared" si="95"/>
        <v>456.7</v>
      </c>
      <c r="I198" s="53">
        <f t="shared" si="95"/>
        <v>475.4</v>
      </c>
    </row>
    <row r="199" spans="1:10" s="16" customFormat="1" ht="106.5" customHeight="1" x14ac:dyDescent="0.2">
      <c r="A199" s="31" t="s">
        <v>186</v>
      </c>
      <c r="B199" s="37" t="s">
        <v>300</v>
      </c>
      <c r="C199" s="32" t="s">
        <v>72</v>
      </c>
      <c r="D199" s="32" t="s">
        <v>58</v>
      </c>
      <c r="E199" s="32" t="s">
        <v>205</v>
      </c>
      <c r="F199" s="32"/>
      <c r="G199" s="53">
        <f>G201</f>
        <v>300.01999999999992</v>
      </c>
      <c r="H199" s="53">
        <f t="shared" ref="H199:I199" si="96">H201</f>
        <v>456.7</v>
      </c>
      <c r="I199" s="53">
        <f t="shared" si="96"/>
        <v>475.4</v>
      </c>
    </row>
    <row r="200" spans="1:10" s="16" customFormat="1" ht="22.5" customHeight="1" x14ac:dyDescent="0.2">
      <c r="A200" s="31"/>
      <c r="B200" s="36" t="s">
        <v>217</v>
      </c>
      <c r="C200" s="32" t="s">
        <v>72</v>
      </c>
      <c r="D200" s="32" t="s">
        <v>58</v>
      </c>
      <c r="E200" s="32" t="s">
        <v>205</v>
      </c>
      <c r="F200" s="32" t="s">
        <v>102</v>
      </c>
      <c r="G200" s="53">
        <f>G201</f>
        <v>300.01999999999992</v>
      </c>
      <c r="H200" s="53">
        <f t="shared" ref="H200:I200" si="97">H201</f>
        <v>456.7</v>
      </c>
      <c r="I200" s="53">
        <f t="shared" si="97"/>
        <v>475.4</v>
      </c>
    </row>
    <row r="201" spans="1:10" s="16" customFormat="1" ht="27.75" customHeight="1" x14ac:dyDescent="0.2">
      <c r="A201" s="31"/>
      <c r="B201" s="14" t="s">
        <v>129</v>
      </c>
      <c r="C201" s="32" t="s">
        <v>72</v>
      </c>
      <c r="D201" s="32" t="s">
        <v>58</v>
      </c>
      <c r="E201" s="32" t="s">
        <v>205</v>
      </c>
      <c r="F201" s="32" t="s">
        <v>69</v>
      </c>
      <c r="G201" s="53">
        <f>'распр.бюдж.ассигн. прил.2'!F188</f>
        <v>300.01999999999992</v>
      </c>
      <c r="H201" s="53">
        <v>456.7</v>
      </c>
      <c r="I201" s="53">
        <v>475.4</v>
      </c>
    </row>
    <row r="202" spans="1:10" x14ac:dyDescent="0.2">
      <c r="A202" s="28" t="s">
        <v>35</v>
      </c>
      <c r="B202" s="29" t="s">
        <v>373</v>
      </c>
      <c r="C202" s="30" t="s">
        <v>372</v>
      </c>
      <c r="D202" s="30"/>
      <c r="E202" s="30"/>
      <c r="F202" s="30"/>
      <c r="G202" s="52">
        <f>G203+G260+G326+G335+G347+G359+G364+G273+G245+G321</f>
        <v>2700</v>
      </c>
      <c r="H202" s="52">
        <f>H203+H260+H326+H335+H347+H359+H364+H273+H245+H321</f>
        <v>0</v>
      </c>
      <c r="I202" s="52">
        <f>I203+I260+I326+I335+I347+I359+I364+I273+I245+I321</f>
        <v>0</v>
      </c>
      <c r="J202" s="4"/>
    </row>
    <row r="203" spans="1:10" s="21" customFormat="1" ht="18.75" customHeight="1" x14ac:dyDescent="0.2">
      <c r="A203" s="50" t="s">
        <v>30</v>
      </c>
      <c r="B203" s="29" t="s">
        <v>360</v>
      </c>
      <c r="C203" s="30" t="s">
        <v>372</v>
      </c>
      <c r="D203" s="30" t="s">
        <v>288</v>
      </c>
      <c r="E203" s="30"/>
      <c r="F203" s="30"/>
      <c r="G203" s="52">
        <f>G204</f>
        <v>2700</v>
      </c>
      <c r="H203" s="52">
        <v>0</v>
      </c>
      <c r="I203" s="52">
        <v>0</v>
      </c>
      <c r="J203" s="65"/>
    </row>
    <row r="204" spans="1:10" s="16" customFormat="1" x14ac:dyDescent="0.2">
      <c r="A204" s="38"/>
      <c r="B204" s="14" t="s">
        <v>291</v>
      </c>
      <c r="C204" s="32" t="s">
        <v>372</v>
      </c>
      <c r="D204" s="41" t="s">
        <v>288</v>
      </c>
      <c r="E204" s="41" t="s">
        <v>289</v>
      </c>
      <c r="F204" s="41"/>
      <c r="G204" s="53">
        <f>G205</f>
        <v>2700</v>
      </c>
      <c r="H204" s="53">
        <v>0</v>
      </c>
      <c r="I204" s="53">
        <v>0</v>
      </c>
    </row>
    <row r="205" spans="1:10" s="16" customFormat="1" x14ac:dyDescent="0.2">
      <c r="A205" s="38"/>
      <c r="B205" s="14" t="s">
        <v>107</v>
      </c>
      <c r="C205" s="32" t="s">
        <v>372</v>
      </c>
      <c r="D205" s="41" t="s">
        <v>288</v>
      </c>
      <c r="E205" s="41" t="s">
        <v>289</v>
      </c>
      <c r="F205" s="41" t="s">
        <v>104</v>
      </c>
      <c r="G205" s="53">
        <f>G206</f>
        <v>2700</v>
      </c>
      <c r="H205" s="53">
        <v>0</v>
      </c>
      <c r="I205" s="53">
        <v>0</v>
      </c>
    </row>
    <row r="206" spans="1:10" s="16" customFormat="1" x14ac:dyDescent="0.2">
      <c r="A206" s="38"/>
      <c r="B206" s="14" t="s">
        <v>292</v>
      </c>
      <c r="C206" s="32" t="s">
        <v>372</v>
      </c>
      <c r="D206" s="41" t="s">
        <v>288</v>
      </c>
      <c r="E206" s="41" t="s">
        <v>289</v>
      </c>
      <c r="F206" s="41" t="s">
        <v>290</v>
      </c>
      <c r="G206" s="53">
        <f>340+354+608+200+261.3+2237.5-1300.8</f>
        <v>2700</v>
      </c>
      <c r="H206" s="53">
        <v>0</v>
      </c>
      <c r="I206" s="53">
        <v>0</v>
      </c>
    </row>
    <row r="207" spans="1:10" s="2" customFormat="1" ht="21" customHeight="1" x14ac:dyDescent="0.2">
      <c r="A207" s="28"/>
      <c r="B207" s="21" t="s">
        <v>14</v>
      </c>
      <c r="C207" s="30"/>
      <c r="D207" s="30"/>
      <c r="E207" s="30"/>
      <c r="F207" s="30"/>
      <c r="G207" s="52">
        <f>G8+G29+G202</f>
        <v>195402.39600000001</v>
      </c>
      <c r="H207" s="52">
        <f>H8+H29+H202</f>
        <v>95620</v>
      </c>
      <c r="I207" s="52">
        <f>I8+I29+I202</f>
        <v>90870.01</v>
      </c>
    </row>
    <row r="208" spans="1:10" ht="18" customHeight="1" x14ac:dyDescent="0.2">
      <c r="A208" s="31"/>
      <c r="B208" s="29" t="s">
        <v>344</v>
      </c>
      <c r="C208" s="32"/>
      <c r="D208" s="32"/>
      <c r="E208" s="32"/>
      <c r="F208" s="32"/>
      <c r="G208" s="53"/>
      <c r="H208" s="52">
        <v>2500</v>
      </c>
      <c r="I208" s="52">
        <v>4800</v>
      </c>
    </row>
    <row r="209" spans="1:9" s="2" customFormat="1" x14ac:dyDescent="0.2">
      <c r="A209" s="28"/>
      <c r="B209" s="29" t="s">
        <v>345</v>
      </c>
      <c r="C209" s="30"/>
      <c r="D209" s="30"/>
      <c r="E209" s="30"/>
      <c r="F209" s="30"/>
      <c r="G209" s="52">
        <f>G202+G29+G8</f>
        <v>195402.39600000001</v>
      </c>
      <c r="H209" s="52">
        <f>H202+H29+H8+H208</f>
        <v>98120</v>
      </c>
      <c r="I209" s="52">
        <f>I202+I29+I8+I208</f>
        <v>95670.01</v>
      </c>
    </row>
    <row r="210" spans="1:9" ht="15.75" x14ac:dyDescent="0.2">
      <c r="C210" s="76"/>
      <c r="D210" s="77"/>
      <c r="E210" s="76"/>
      <c r="F210" s="76"/>
      <c r="G210" s="78"/>
    </row>
    <row r="211" spans="1:9" ht="21" customHeight="1" x14ac:dyDescent="0.2">
      <c r="C211" s="76"/>
      <c r="D211" s="77"/>
      <c r="E211" s="99"/>
      <c r="F211" s="99"/>
      <c r="G211" s="78"/>
    </row>
    <row r="212" spans="1:9" ht="22.5" customHeight="1" x14ac:dyDescent="0.2">
      <c r="C212" s="76"/>
      <c r="D212" s="77"/>
      <c r="E212" s="99"/>
      <c r="F212" s="99"/>
      <c r="G212" s="78"/>
    </row>
    <row r="213" spans="1:9" ht="19.5" customHeight="1" x14ac:dyDescent="0.2">
      <c r="C213" s="76"/>
      <c r="D213" s="77"/>
      <c r="E213" s="79"/>
      <c r="F213" s="79"/>
      <c r="G213" s="78"/>
    </row>
    <row r="214" spans="1:9" ht="21.75" customHeight="1" x14ac:dyDescent="0.2">
      <c r="C214" s="76"/>
      <c r="D214" s="79"/>
      <c r="E214" s="99"/>
      <c r="F214" s="99"/>
      <c r="G214" s="78"/>
    </row>
    <row r="215" spans="1:9" ht="23.25" customHeight="1" x14ac:dyDescent="0.2">
      <c r="C215" s="99"/>
      <c r="D215" s="99"/>
      <c r="E215" s="99"/>
      <c r="F215" s="99"/>
      <c r="G215" s="78"/>
    </row>
    <row r="216" spans="1:9" ht="23.25" customHeight="1" x14ac:dyDescent="0.2">
      <c r="C216" s="79"/>
      <c r="D216" s="79"/>
      <c r="E216" s="79"/>
      <c r="F216" s="79"/>
      <c r="G216" s="78"/>
    </row>
    <row r="217" spans="1:9" ht="20.100000000000001" customHeight="1" x14ac:dyDescent="0.2">
      <c r="A217" s="16"/>
      <c r="C217" s="76"/>
      <c r="D217" s="99"/>
      <c r="E217" s="99"/>
      <c r="F217" s="99"/>
      <c r="G217" s="78"/>
      <c r="H217" s="78"/>
    </row>
    <row r="218" spans="1:9" ht="15.75" x14ac:dyDescent="0.2">
      <c r="D218" s="77"/>
      <c r="E218" s="76"/>
      <c r="F218" s="76"/>
      <c r="G218" s="78"/>
      <c r="H218" s="78"/>
    </row>
    <row r="219" spans="1:9" ht="15.75" x14ac:dyDescent="0.2">
      <c r="D219" s="77"/>
      <c r="E219" s="76"/>
      <c r="F219" s="76"/>
      <c r="G219" s="78"/>
      <c r="H219" s="78"/>
    </row>
    <row r="220" spans="1:9" ht="15.75" x14ac:dyDescent="0.2">
      <c r="D220" s="77"/>
      <c r="E220" s="76"/>
      <c r="F220" s="76"/>
      <c r="G220" s="78"/>
      <c r="H220" s="78"/>
    </row>
  </sheetData>
  <mergeCells count="18">
    <mergeCell ref="E211:F211"/>
    <mergeCell ref="E212:F212"/>
    <mergeCell ref="E214:F214"/>
    <mergeCell ref="C215:F215"/>
    <mergeCell ref="D217:F217"/>
    <mergeCell ref="F3:G3"/>
    <mergeCell ref="A1:I1"/>
    <mergeCell ref="A2:I2"/>
    <mergeCell ref="A4:I4"/>
    <mergeCell ref="F6:F7"/>
    <mergeCell ref="G6:G7"/>
    <mergeCell ref="H6:I6"/>
    <mergeCell ref="A6:A7"/>
    <mergeCell ref="B6:B7"/>
    <mergeCell ref="C6:C7"/>
    <mergeCell ref="D6:D7"/>
    <mergeCell ref="E6:E7"/>
    <mergeCell ref="H5:I5"/>
  </mergeCells>
  <phoneticPr fontId="1" type="noConversion"/>
  <printOptions horizontalCentered="1"/>
  <pageMargins left="0.98425196850393704" right="0.39370078740157483" top="0.78740157480314965" bottom="0.39370078740157483" header="0" footer="0"/>
  <pageSetup paperSize="9" scale="73" orientation="landscape" r:id="rId1"/>
  <headerFooter alignWithMargins="0"/>
  <rowBreaks count="7" manualBreakCount="7">
    <brk id="28" max="8" man="1"/>
    <brk id="58" max="8" man="1"/>
    <brk id="78" max="8" man="1"/>
    <brk id="93" max="8" man="1"/>
    <brk id="129" max="8" man="1"/>
    <brk id="158" max="8" man="1"/>
    <brk id="179" max="8"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0"/>
  <sheetViews>
    <sheetView view="pageBreakPreview" zoomScale="75" zoomScaleNormal="75" zoomScaleSheetLayoutView="75" workbookViewId="0">
      <selection activeCell="B18" sqref="B18"/>
    </sheetView>
  </sheetViews>
  <sheetFormatPr defaultColWidth="8.85546875" defaultRowHeight="18.75" x14ac:dyDescent="0.3"/>
  <cols>
    <col min="1" max="1" width="34.42578125" style="8" customWidth="1"/>
    <col min="2" max="2" width="82.42578125" style="8" customWidth="1"/>
    <col min="3" max="3" width="29.140625" style="8" customWidth="1"/>
    <col min="4" max="4" width="19.7109375" style="8" customWidth="1"/>
    <col min="5" max="5" width="19.28515625" style="8" customWidth="1"/>
    <col min="6" max="256" width="8.85546875" style="8"/>
    <col min="257" max="257" width="44" style="8" customWidth="1"/>
    <col min="258" max="258" width="80.42578125" style="8" customWidth="1"/>
    <col min="259" max="261" width="22.7109375" style="8" customWidth="1"/>
    <col min="262" max="512" width="8.85546875" style="8"/>
    <col min="513" max="513" width="44" style="8" customWidth="1"/>
    <col min="514" max="514" width="80.42578125" style="8" customWidth="1"/>
    <col min="515" max="517" width="22.7109375" style="8" customWidth="1"/>
    <col min="518" max="768" width="8.85546875" style="8"/>
    <col min="769" max="769" width="44" style="8" customWidth="1"/>
    <col min="770" max="770" width="80.42578125" style="8" customWidth="1"/>
    <col min="771" max="773" width="22.7109375" style="8" customWidth="1"/>
    <col min="774" max="1024" width="8.85546875" style="8"/>
    <col min="1025" max="1025" width="44" style="8" customWidth="1"/>
    <col min="1026" max="1026" width="80.42578125" style="8" customWidth="1"/>
    <col min="1027" max="1029" width="22.7109375" style="8" customWidth="1"/>
    <col min="1030" max="1280" width="8.85546875" style="8"/>
    <col min="1281" max="1281" width="44" style="8" customWidth="1"/>
    <col min="1282" max="1282" width="80.42578125" style="8" customWidth="1"/>
    <col min="1283" max="1285" width="22.7109375" style="8" customWidth="1"/>
    <col min="1286" max="1536" width="8.85546875" style="8"/>
    <col min="1537" max="1537" width="44" style="8" customWidth="1"/>
    <col min="1538" max="1538" width="80.42578125" style="8" customWidth="1"/>
    <col min="1539" max="1541" width="22.7109375" style="8" customWidth="1"/>
    <col min="1542" max="1792" width="8.85546875" style="8"/>
    <col min="1793" max="1793" width="44" style="8" customWidth="1"/>
    <col min="1794" max="1794" width="80.42578125" style="8" customWidth="1"/>
    <col min="1795" max="1797" width="22.7109375" style="8" customWidth="1"/>
    <col min="1798" max="2048" width="8.85546875" style="8"/>
    <col min="2049" max="2049" width="44" style="8" customWidth="1"/>
    <col min="2050" max="2050" width="80.42578125" style="8" customWidth="1"/>
    <col min="2051" max="2053" width="22.7109375" style="8" customWidth="1"/>
    <col min="2054" max="2304" width="8.85546875" style="8"/>
    <col min="2305" max="2305" width="44" style="8" customWidth="1"/>
    <col min="2306" max="2306" width="80.42578125" style="8" customWidth="1"/>
    <col min="2307" max="2309" width="22.7109375" style="8" customWidth="1"/>
    <col min="2310" max="2560" width="8.85546875" style="8"/>
    <col min="2561" max="2561" width="44" style="8" customWidth="1"/>
    <col min="2562" max="2562" width="80.42578125" style="8" customWidth="1"/>
    <col min="2563" max="2565" width="22.7109375" style="8" customWidth="1"/>
    <col min="2566" max="2816" width="8.85546875" style="8"/>
    <col min="2817" max="2817" width="44" style="8" customWidth="1"/>
    <col min="2818" max="2818" width="80.42578125" style="8" customWidth="1"/>
    <col min="2819" max="2821" width="22.7109375" style="8" customWidth="1"/>
    <col min="2822" max="3072" width="8.85546875" style="8"/>
    <col min="3073" max="3073" width="44" style="8" customWidth="1"/>
    <col min="3074" max="3074" width="80.42578125" style="8" customWidth="1"/>
    <col min="3075" max="3077" width="22.7109375" style="8" customWidth="1"/>
    <col min="3078" max="3328" width="8.85546875" style="8"/>
    <col min="3329" max="3329" width="44" style="8" customWidth="1"/>
    <col min="3330" max="3330" width="80.42578125" style="8" customWidth="1"/>
    <col min="3331" max="3333" width="22.7109375" style="8" customWidth="1"/>
    <col min="3334" max="3584" width="8.85546875" style="8"/>
    <col min="3585" max="3585" width="44" style="8" customWidth="1"/>
    <col min="3586" max="3586" width="80.42578125" style="8" customWidth="1"/>
    <col min="3587" max="3589" width="22.7109375" style="8" customWidth="1"/>
    <col min="3590" max="3840" width="8.85546875" style="8"/>
    <col min="3841" max="3841" width="44" style="8" customWidth="1"/>
    <col min="3842" max="3842" width="80.42578125" style="8" customWidth="1"/>
    <col min="3843" max="3845" width="22.7109375" style="8" customWidth="1"/>
    <col min="3846" max="4096" width="8.85546875" style="8"/>
    <col min="4097" max="4097" width="44" style="8" customWidth="1"/>
    <col min="4098" max="4098" width="80.42578125" style="8" customWidth="1"/>
    <col min="4099" max="4101" width="22.7109375" style="8" customWidth="1"/>
    <col min="4102" max="4352" width="8.85546875" style="8"/>
    <col min="4353" max="4353" width="44" style="8" customWidth="1"/>
    <col min="4354" max="4354" width="80.42578125" style="8" customWidth="1"/>
    <col min="4355" max="4357" width="22.7109375" style="8" customWidth="1"/>
    <col min="4358" max="4608" width="8.85546875" style="8"/>
    <col min="4609" max="4609" width="44" style="8" customWidth="1"/>
    <col min="4610" max="4610" width="80.42578125" style="8" customWidth="1"/>
    <col min="4611" max="4613" width="22.7109375" style="8" customWidth="1"/>
    <col min="4614" max="4864" width="8.85546875" style="8"/>
    <col min="4865" max="4865" width="44" style="8" customWidth="1"/>
    <col min="4866" max="4866" width="80.42578125" style="8" customWidth="1"/>
    <col min="4867" max="4869" width="22.7109375" style="8" customWidth="1"/>
    <col min="4870" max="5120" width="8.85546875" style="8"/>
    <col min="5121" max="5121" width="44" style="8" customWidth="1"/>
    <col min="5122" max="5122" width="80.42578125" style="8" customWidth="1"/>
    <col min="5123" max="5125" width="22.7109375" style="8" customWidth="1"/>
    <col min="5126" max="5376" width="8.85546875" style="8"/>
    <col min="5377" max="5377" width="44" style="8" customWidth="1"/>
    <col min="5378" max="5378" width="80.42578125" style="8" customWidth="1"/>
    <col min="5379" max="5381" width="22.7109375" style="8" customWidth="1"/>
    <col min="5382" max="5632" width="8.85546875" style="8"/>
    <col min="5633" max="5633" width="44" style="8" customWidth="1"/>
    <col min="5634" max="5634" width="80.42578125" style="8" customWidth="1"/>
    <col min="5635" max="5637" width="22.7109375" style="8" customWidth="1"/>
    <col min="5638" max="5888" width="8.85546875" style="8"/>
    <col min="5889" max="5889" width="44" style="8" customWidth="1"/>
    <col min="5890" max="5890" width="80.42578125" style="8" customWidth="1"/>
    <col min="5891" max="5893" width="22.7109375" style="8" customWidth="1"/>
    <col min="5894" max="6144" width="8.85546875" style="8"/>
    <col min="6145" max="6145" width="44" style="8" customWidth="1"/>
    <col min="6146" max="6146" width="80.42578125" style="8" customWidth="1"/>
    <col min="6147" max="6149" width="22.7109375" style="8" customWidth="1"/>
    <col min="6150" max="6400" width="8.85546875" style="8"/>
    <col min="6401" max="6401" width="44" style="8" customWidth="1"/>
    <col min="6402" max="6402" width="80.42578125" style="8" customWidth="1"/>
    <col min="6403" max="6405" width="22.7109375" style="8" customWidth="1"/>
    <col min="6406" max="6656" width="8.85546875" style="8"/>
    <col min="6657" max="6657" width="44" style="8" customWidth="1"/>
    <col min="6658" max="6658" width="80.42578125" style="8" customWidth="1"/>
    <col min="6659" max="6661" width="22.7109375" style="8" customWidth="1"/>
    <col min="6662" max="6912" width="8.85546875" style="8"/>
    <col min="6913" max="6913" width="44" style="8" customWidth="1"/>
    <col min="6914" max="6914" width="80.42578125" style="8" customWidth="1"/>
    <col min="6915" max="6917" width="22.7109375" style="8" customWidth="1"/>
    <col min="6918" max="7168" width="8.85546875" style="8"/>
    <col min="7169" max="7169" width="44" style="8" customWidth="1"/>
    <col min="7170" max="7170" width="80.42578125" style="8" customWidth="1"/>
    <col min="7171" max="7173" width="22.7109375" style="8" customWidth="1"/>
    <col min="7174" max="7424" width="8.85546875" style="8"/>
    <col min="7425" max="7425" width="44" style="8" customWidth="1"/>
    <col min="7426" max="7426" width="80.42578125" style="8" customWidth="1"/>
    <col min="7427" max="7429" width="22.7109375" style="8" customWidth="1"/>
    <col min="7430" max="7680" width="8.85546875" style="8"/>
    <col min="7681" max="7681" width="44" style="8" customWidth="1"/>
    <col min="7682" max="7682" width="80.42578125" style="8" customWidth="1"/>
    <col min="7683" max="7685" width="22.7109375" style="8" customWidth="1"/>
    <col min="7686" max="7936" width="8.85546875" style="8"/>
    <col min="7937" max="7937" width="44" style="8" customWidth="1"/>
    <col min="7938" max="7938" width="80.42578125" style="8" customWidth="1"/>
    <col min="7939" max="7941" width="22.7109375" style="8" customWidth="1"/>
    <col min="7942" max="8192" width="8.85546875" style="8"/>
    <col min="8193" max="8193" width="44" style="8" customWidth="1"/>
    <col min="8194" max="8194" width="80.42578125" style="8" customWidth="1"/>
    <col min="8195" max="8197" width="22.7109375" style="8" customWidth="1"/>
    <col min="8198" max="8448" width="8.85546875" style="8"/>
    <col min="8449" max="8449" width="44" style="8" customWidth="1"/>
    <col min="8450" max="8450" width="80.42578125" style="8" customWidth="1"/>
    <col min="8451" max="8453" width="22.7109375" style="8" customWidth="1"/>
    <col min="8454" max="8704" width="8.85546875" style="8"/>
    <col min="8705" max="8705" width="44" style="8" customWidth="1"/>
    <col min="8706" max="8706" width="80.42578125" style="8" customWidth="1"/>
    <col min="8707" max="8709" width="22.7109375" style="8" customWidth="1"/>
    <col min="8710" max="8960" width="8.85546875" style="8"/>
    <col min="8961" max="8961" width="44" style="8" customWidth="1"/>
    <col min="8962" max="8962" width="80.42578125" style="8" customWidth="1"/>
    <col min="8963" max="8965" width="22.7109375" style="8" customWidth="1"/>
    <col min="8966" max="9216" width="8.85546875" style="8"/>
    <col min="9217" max="9217" width="44" style="8" customWidth="1"/>
    <col min="9218" max="9218" width="80.42578125" style="8" customWidth="1"/>
    <col min="9219" max="9221" width="22.7109375" style="8" customWidth="1"/>
    <col min="9222" max="9472" width="8.85546875" style="8"/>
    <col min="9473" max="9473" width="44" style="8" customWidth="1"/>
    <col min="9474" max="9474" width="80.42578125" style="8" customWidth="1"/>
    <col min="9475" max="9477" width="22.7109375" style="8" customWidth="1"/>
    <col min="9478" max="9728" width="8.85546875" style="8"/>
    <col min="9729" max="9729" width="44" style="8" customWidth="1"/>
    <col min="9730" max="9730" width="80.42578125" style="8" customWidth="1"/>
    <col min="9731" max="9733" width="22.7109375" style="8" customWidth="1"/>
    <col min="9734" max="9984" width="8.85546875" style="8"/>
    <col min="9985" max="9985" width="44" style="8" customWidth="1"/>
    <col min="9986" max="9986" width="80.42578125" style="8" customWidth="1"/>
    <col min="9987" max="9989" width="22.7109375" style="8" customWidth="1"/>
    <col min="9990" max="10240" width="8.85546875" style="8"/>
    <col min="10241" max="10241" width="44" style="8" customWidth="1"/>
    <col min="10242" max="10242" width="80.42578125" style="8" customWidth="1"/>
    <col min="10243" max="10245" width="22.7109375" style="8" customWidth="1"/>
    <col min="10246" max="10496" width="8.85546875" style="8"/>
    <col min="10497" max="10497" width="44" style="8" customWidth="1"/>
    <col min="10498" max="10498" width="80.42578125" style="8" customWidth="1"/>
    <col min="10499" max="10501" width="22.7109375" style="8" customWidth="1"/>
    <col min="10502" max="10752" width="8.85546875" style="8"/>
    <col min="10753" max="10753" width="44" style="8" customWidth="1"/>
    <col min="10754" max="10754" width="80.42578125" style="8" customWidth="1"/>
    <col min="10755" max="10757" width="22.7109375" style="8" customWidth="1"/>
    <col min="10758" max="11008" width="8.85546875" style="8"/>
    <col min="11009" max="11009" width="44" style="8" customWidth="1"/>
    <col min="11010" max="11010" width="80.42578125" style="8" customWidth="1"/>
    <col min="11011" max="11013" width="22.7109375" style="8" customWidth="1"/>
    <col min="11014" max="11264" width="8.85546875" style="8"/>
    <col min="11265" max="11265" width="44" style="8" customWidth="1"/>
    <col min="11266" max="11266" width="80.42578125" style="8" customWidth="1"/>
    <col min="11267" max="11269" width="22.7109375" style="8" customWidth="1"/>
    <col min="11270" max="11520" width="8.85546875" style="8"/>
    <col min="11521" max="11521" width="44" style="8" customWidth="1"/>
    <col min="11522" max="11522" width="80.42578125" style="8" customWidth="1"/>
    <col min="11523" max="11525" width="22.7109375" style="8" customWidth="1"/>
    <col min="11526" max="11776" width="8.85546875" style="8"/>
    <col min="11777" max="11777" width="44" style="8" customWidth="1"/>
    <col min="11778" max="11778" width="80.42578125" style="8" customWidth="1"/>
    <col min="11779" max="11781" width="22.7109375" style="8" customWidth="1"/>
    <col min="11782" max="12032" width="8.85546875" style="8"/>
    <col min="12033" max="12033" width="44" style="8" customWidth="1"/>
    <col min="12034" max="12034" width="80.42578125" style="8" customWidth="1"/>
    <col min="12035" max="12037" width="22.7109375" style="8" customWidth="1"/>
    <col min="12038" max="12288" width="8.85546875" style="8"/>
    <col min="12289" max="12289" width="44" style="8" customWidth="1"/>
    <col min="12290" max="12290" width="80.42578125" style="8" customWidth="1"/>
    <col min="12291" max="12293" width="22.7109375" style="8" customWidth="1"/>
    <col min="12294" max="12544" width="8.85546875" style="8"/>
    <col min="12545" max="12545" width="44" style="8" customWidth="1"/>
    <col min="12546" max="12546" width="80.42578125" style="8" customWidth="1"/>
    <col min="12547" max="12549" width="22.7109375" style="8" customWidth="1"/>
    <col min="12550" max="12800" width="8.85546875" style="8"/>
    <col min="12801" max="12801" width="44" style="8" customWidth="1"/>
    <col min="12802" max="12802" width="80.42578125" style="8" customWidth="1"/>
    <col min="12803" max="12805" width="22.7109375" style="8" customWidth="1"/>
    <col min="12806" max="13056" width="8.85546875" style="8"/>
    <col min="13057" max="13057" width="44" style="8" customWidth="1"/>
    <col min="13058" max="13058" width="80.42578125" style="8" customWidth="1"/>
    <col min="13059" max="13061" width="22.7109375" style="8" customWidth="1"/>
    <col min="13062" max="13312" width="8.85546875" style="8"/>
    <col min="13313" max="13313" width="44" style="8" customWidth="1"/>
    <col min="13314" max="13314" width="80.42578125" style="8" customWidth="1"/>
    <col min="13315" max="13317" width="22.7109375" style="8" customWidth="1"/>
    <col min="13318" max="13568" width="8.85546875" style="8"/>
    <col min="13569" max="13569" width="44" style="8" customWidth="1"/>
    <col min="13570" max="13570" width="80.42578125" style="8" customWidth="1"/>
    <col min="13571" max="13573" width="22.7109375" style="8" customWidth="1"/>
    <col min="13574" max="13824" width="8.85546875" style="8"/>
    <col min="13825" max="13825" width="44" style="8" customWidth="1"/>
    <col min="13826" max="13826" width="80.42578125" style="8" customWidth="1"/>
    <col min="13827" max="13829" width="22.7109375" style="8" customWidth="1"/>
    <col min="13830" max="14080" width="8.85546875" style="8"/>
    <col min="14081" max="14081" width="44" style="8" customWidth="1"/>
    <col min="14082" max="14082" width="80.42578125" style="8" customWidth="1"/>
    <col min="14083" max="14085" width="22.7109375" style="8" customWidth="1"/>
    <col min="14086" max="14336" width="8.85546875" style="8"/>
    <col min="14337" max="14337" width="44" style="8" customWidth="1"/>
    <col min="14338" max="14338" width="80.42578125" style="8" customWidth="1"/>
    <col min="14339" max="14341" width="22.7109375" style="8" customWidth="1"/>
    <col min="14342" max="14592" width="8.85546875" style="8"/>
    <col min="14593" max="14593" width="44" style="8" customWidth="1"/>
    <col min="14594" max="14594" width="80.42578125" style="8" customWidth="1"/>
    <col min="14595" max="14597" width="22.7109375" style="8" customWidth="1"/>
    <col min="14598" max="14848" width="8.85546875" style="8"/>
    <col min="14849" max="14849" width="44" style="8" customWidth="1"/>
    <col min="14850" max="14850" width="80.42578125" style="8" customWidth="1"/>
    <col min="14851" max="14853" width="22.7109375" style="8" customWidth="1"/>
    <col min="14854" max="15104" width="8.85546875" style="8"/>
    <col min="15105" max="15105" width="44" style="8" customWidth="1"/>
    <col min="15106" max="15106" width="80.42578125" style="8" customWidth="1"/>
    <col min="15107" max="15109" width="22.7109375" style="8" customWidth="1"/>
    <col min="15110" max="15360" width="8.85546875" style="8"/>
    <col min="15361" max="15361" width="44" style="8" customWidth="1"/>
    <col min="15362" max="15362" width="80.42578125" style="8" customWidth="1"/>
    <col min="15363" max="15365" width="22.7109375" style="8" customWidth="1"/>
    <col min="15366" max="15616" width="8.85546875" style="8"/>
    <col min="15617" max="15617" width="44" style="8" customWidth="1"/>
    <col min="15618" max="15618" width="80.42578125" style="8" customWidth="1"/>
    <col min="15619" max="15621" width="22.7109375" style="8" customWidth="1"/>
    <col min="15622" max="15872" width="8.85546875" style="8"/>
    <col min="15873" max="15873" width="44" style="8" customWidth="1"/>
    <col min="15874" max="15874" width="80.42578125" style="8" customWidth="1"/>
    <col min="15875" max="15877" width="22.7109375" style="8" customWidth="1"/>
    <col min="15878" max="16128" width="8.85546875" style="8"/>
    <col min="16129" max="16129" width="44" style="8" customWidth="1"/>
    <col min="16130" max="16130" width="80.42578125" style="8" customWidth="1"/>
    <col min="16131" max="16133" width="22.7109375" style="8" customWidth="1"/>
    <col min="16134" max="16384" width="8.85546875" style="8"/>
  </cols>
  <sheetData>
    <row r="1" spans="1:5" x14ac:dyDescent="0.3">
      <c r="A1" s="6"/>
      <c r="B1" s="7"/>
      <c r="C1" s="7"/>
      <c r="D1" s="7"/>
      <c r="E1" s="7"/>
    </row>
    <row r="2" spans="1:5" x14ac:dyDescent="0.3">
      <c r="A2" s="100" t="s">
        <v>348</v>
      </c>
      <c r="B2" s="100"/>
      <c r="C2" s="100"/>
      <c r="D2" s="100"/>
      <c r="E2" s="100"/>
    </row>
    <row r="3" spans="1:5" s="82" customFormat="1" ht="22.5" customHeight="1" x14ac:dyDescent="0.3">
      <c r="A3" s="101" t="s">
        <v>382</v>
      </c>
      <c r="B3" s="101"/>
      <c r="C3" s="101"/>
      <c r="D3" s="101"/>
      <c r="E3" s="101"/>
    </row>
    <row r="4" spans="1:5" x14ac:dyDescent="0.3">
      <c r="A4" s="7"/>
      <c r="B4" s="7"/>
      <c r="C4" s="7"/>
      <c r="D4" s="7"/>
      <c r="E4" s="7"/>
    </row>
    <row r="5" spans="1:5" x14ac:dyDescent="0.3">
      <c r="A5" s="102" t="s">
        <v>343</v>
      </c>
      <c r="B5" s="102"/>
      <c r="C5" s="102"/>
      <c r="D5" s="102"/>
      <c r="E5" s="102"/>
    </row>
    <row r="6" spans="1:5" ht="44.25" customHeight="1" x14ac:dyDescent="0.3">
      <c r="A6" s="103" t="s">
        <v>328</v>
      </c>
      <c r="B6" s="103"/>
      <c r="C6" s="103"/>
      <c r="D6" s="103"/>
      <c r="E6" s="103"/>
    </row>
    <row r="7" spans="1:5" x14ac:dyDescent="0.3">
      <c r="C7" s="7"/>
      <c r="D7" s="7"/>
      <c r="E7" s="7" t="s">
        <v>225</v>
      </c>
    </row>
    <row r="8" spans="1:5" x14ac:dyDescent="0.3">
      <c r="A8" s="104" t="s">
        <v>226</v>
      </c>
      <c r="B8" s="104" t="s">
        <v>227</v>
      </c>
      <c r="C8" s="106" t="s">
        <v>286</v>
      </c>
      <c r="D8" s="108" t="s">
        <v>219</v>
      </c>
      <c r="E8" s="109"/>
    </row>
    <row r="9" spans="1:5" ht="37.5" x14ac:dyDescent="0.3">
      <c r="A9" s="105"/>
      <c r="B9" s="105"/>
      <c r="C9" s="107"/>
      <c r="D9" s="9" t="s">
        <v>259</v>
      </c>
      <c r="E9" s="9" t="s">
        <v>287</v>
      </c>
    </row>
    <row r="10" spans="1:5" ht="29.25" customHeight="1" x14ac:dyDescent="0.3">
      <c r="A10" s="10" t="s">
        <v>228</v>
      </c>
      <c r="B10" s="11" t="s">
        <v>349</v>
      </c>
      <c r="C10" s="66">
        <f>C11</f>
        <v>627</v>
      </c>
      <c r="D10" s="66">
        <f>D11</f>
        <v>0</v>
      </c>
      <c r="E10" s="66">
        <f>E11</f>
        <v>0</v>
      </c>
    </row>
    <row r="11" spans="1:5" ht="23.45" customHeight="1" x14ac:dyDescent="0.3">
      <c r="A11" s="60" t="s">
        <v>229</v>
      </c>
      <c r="B11" s="61" t="s">
        <v>346</v>
      </c>
      <c r="C11" s="66">
        <f>C15+C19</f>
        <v>627</v>
      </c>
      <c r="D11" s="66">
        <v>0</v>
      </c>
      <c r="E11" s="66">
        <v>0</v>
      </c>
    </row>
    <row r="12" spans="1:5" ht="25.5" customHeight="1" x14ac:dyDescent="0.3">
      <c r="A12" s="10" t="s">
        <v>230</v>
      </c>
      <c r="B12" s="11" t="s">
        <v>231</v>
      </c>
      <c r="C12" s="67">
        <f>C13</f>
        <v>-194775.4</v>
      </c>
      <c r="D12" s="66">
        <f>D13</f>
        <v>-98120</v>
      </c>
      <c r="E12" s="66">
        <f t="shared" ref="D12:E14" si="0">E13</f>
        <v>-95670</v>
      </c>
    </row>
    <row r="13" spans="1:5" ht="26.25" customHeight="1" x14ac:dyDescent="0.3">
      <c r="A13" s="10" t="s">
        <v>232</v>
      </c>
      <c r="B13" s="12" t="s">
        <v>233</v>
      </c>
      <c r="C13" s="67">
        <f>C14</f>
        <v>-194775.4</v>
      </c>
      <c r="D13" s="66">
        <f t="shared" si="0"/>
        <v>-98120</v>
      </c>
      <c r="E13" s="66">
        <f t="shared" si="0"/>
        <v>-95670</v>
      </c>
    </row>
    <row r="14" spans="1:5" ht="27" customHeight="1" x14ac:dyDescent="0.3">
      <c r="A14" s="10" t="s">
        <v>234</v>
      </c>
      <c r="B14" s="12" t="s">
        <v>235</v>
      </c>
      <c r="C14" s="67">
        <f>C15</f>
        <v>-194775.4</v>
      </c>
      <c r="D14" s="66">
        <f t="shared" si="0"/>
        <v>-98120</v>
      </c>
      <c r="E14" s="66">
        <f t="shared" si="0"/>
        <v>-95670</v>
      </c>
    </row>
    <row r="15" spans="1:5" ht="56.25" x14ac:dyDescent="0.3">
      <c r="A15" s="10" t="s">
        <v>236</v>
      </c>
      <c r="B15" s="12" t="s">
        <v>237</v>
      </c>
      <c r="C15" s="67">
        <v>-194775.4</v>
      </c>
      <c r="D15" s="66">
        <v>-98120</v>
      </c>
      <c r="E15" s="66">
        <v>-95670</v>
      </c>
    </row>
    <row r="16" spans="1:5" ht="33" customHeight="1" x14ac:dyDescent="0.3">
      <c r="A16" s="10" t="s">
        <v>238</v>
      </c>
      <c r="B16" s="11" t="s">
        <v>239</v>
      </c>
      <c r="C16" s="67">
        <f>C17</f>
        <v>195402.4</v>
      </c>
      <c r="D16" s="66">
        <f t="shared" ref="D16:E18" si="1">D17</f>
        <v>98120</v>
      </c>
      <c r="E16" s="66">
        <f t="shared" si="1"/>
        <v>95670</v>
      </c>
    </row>
    <row r="17" spans="1:5" ht="28.5" customHeight="1" x14ac:dyDescent="0.3">
      <c r="A17" s="10" t="s">
        <v>240</v>
      </c>
      <c r="B17" s="11" t="s">
        <v>241</v>
      </c>
      <c r="C17" s="67">
        <f>C18</f>
        <v>195402.4</v>
      </c>
      <c r="D17" s="66">
        <f t="shared" si="1"/>
        <v>98120</v>
      </c>
      <c r="E17" s="66">
        <f t="shared" si="1"/>
        <v>95670</v>
      </c>
    </row>
    <row r="18" spans="1:5" ht="28.5" customHeight="1" x14ac:dyDescent="0.3">
      <c r="A18" s="10" t="s">
        <v>242</v>
      </c>
      <c r="B18" s="12" t="s">
        <v>243</v>
      </c>
      <c r="C18" s="67">
        <f>C19</f>
        <v>195402.4</v>
      </c>
      <c r="D18" s="66">
        <f t="shared" si="1"/>
        <v>98120</v>
      </c>
      <c r="E18" s="66">
        <f t="shared" si="1"/>
        <v>95670</v>
      </c>
    </row>
    <row r="19" spans="1:5" ht="56.25" x14ac:dyDescent="0.3">
      <c r="A19" s="10" t="s">
        <v>244</v>
      </c>
      <c r="B19" s="12" t="s">
        <v>245</v>
      </c>
      <c r="C19" s="67">
        <v>195402.4</v>
      </c>
      <c r="D19" s="66">
        <v>98120</v>
      </c>
      <c r="E19" s="66">
        <v>95670</v>
      </c>
    </row>
    <row r="20" spans="1:5" x14ac:dyDescent="0.3">
      <c r="A20" s="13"/>
      <c r="B20" s="13" t="s">
        <v>258</v>
      </c>
      <c r="C20" s="68">
        <f>C10</f>
        <v>627</v>
      </c>
      <c r="D20" s="68">
        <v>0</v>
      </c>
      <c r="E20" s="68">
        <v>0</v>
      </c>
    </row>
  </sheetData>
  <mergeCells count="8">
    <mergeCell ref="A2:E2"/>
    <mergeCell ref="A3:E3"/>
    <mergeCell ref="A5:E5"/>
    <mergeCell ref="A6:E6"/>
    <mergeCell ref="A8:A9"/>
    <mergeCell ref="B8:B9"/>
    <mergeCell ref="C8:C9"/>
    <mergeCell ref="D8:E8"/>
  </mergeCells>
  <pageMargins left="0.98425196850393704" right="0.70866141732283472" top="0.98425196850393704"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распр.бюдж.ассигн. прил.2</vt:lpstr>
      <vt:lpstr>ведом.структ. прил.3</vt:lpstr>
      <vt:lpstr>ист.фин. прил.4</vt:lpstr>
      <vt:lpstr>'ведом.структ. прил.3'!Область_печати</vt:lpstr>
      <vt:lpstr>'распр.бюдж.ассигн. прил.2'!Область_печати</vt:lpstr>
    </vt:vector>
  </TitlesOfParts>
  <Company>QuasaR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Шманцарь</dc:creator>
  <cp:lastModifiedBy>Виноградова Антонина Владимировна</cp:lastModifiedBy>
  <cp:lastPrinted>2026-09-22T11:45:39Z</cp:lastPrinted>
  <dcterms:created xsi:type="dcterms:W3CDTF">1999-12-27T10:35:15Z</dcterms:created>
  <dcterms:modified xsi:type="dcterms:W3CDTF">2026-09-22T11:45:47Z</dcterms:modified>
</cp:coreProperties>
</file>